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прил 4" sheetId="2" r:id="rId1"/>
  </sheets>
  <definedNames>
    <definedName name="_xlnm.Print_Titles" localSheetId="0">'прил 4'!$8:$8</definedName>
    <definedName name="_xlnm.Print_Area" localSheetId="0">'прил 4'!$A$1:$P$53</definedName>
  </definedNames>
  <calcPr calcId="145621"/>
</workbook>
</file>

<file path=xl/calcChain.xml><?xml version="1.0" encoding="utf-8"?>
<calcChain xmlns="http://schemas.openxmlformats.org/spreadsheetml/2006/main">
  <c r="J46" i="2" l="1"/>
  <c r="J18" i="2"/>
  <c r="J35" i="2"/>
  <c r="J31" i="2"/>
  <c r="J15" i="2"/>
  <c r="L46" i="2"/>
  <c r="K46" i="2"/>
  <c r="L24" i="2"/>
  <c r="K24" i="2"/>
  <c r="L15" i="2"/>
  <c r="K15" i="2"/>
  <c r="J23" i="2"/>
  <c r="J22" i="2" s="1"/>
  <c r="J21" i="2" s="1"/>
  <c r="I37" i="2"/>
  <c r="I24" i="2"/>
  <c r="J29" i="2"/>
  <c r="L33" i="2"/>
  <c r="K33" i="2"/>
  <c r="J33" i="2"/>
  <c r="L32" i="2"/>
  <c r="K32" i="2"/>
  <c r="J32" i="2"/>
  <c r="J12" i="2"/>
  <c r="L36" i="2"/>
  <c r="J36" i="2"/>
  <c r="K36" i="2"/>
  <c r="I36" i="2"/>
  <c r="I31" i="2" s="1"/>
  <c r="J28" i="2" l="1"/>
  <c r="J27" i="2" s="1"/>
  <c r="J30" i="2"/>
  <c r="O48" i="2"/>
  <c r="N48" i="2"/>
  <c r="M48" i="2"/>
  <c r="L48" i="2"/>
  <c r="K48" i="2"/>
  <c r="J48" i="2"/>
  <c r="O47" i="2"/>
  <c r="N47" i="2"/>
  <c r="M47" i="2"/>
  <c r="L47" i="2"/>
  <c r="K47" i="2"/>
  <c r="J47" i="2"/>
  <c r="I25" i="2" l="1"/>
  <c r="I15" i="2"/>
  <c r="O40" i="2" l="1"/>
  <c r="M30" i="2"/>
  <c r="N30" i="2"/>
  <c r="O30" i="2"/>
  <c r="M16" i="2"/>
  <c r="N16" i="2"/>
  <c r="O16" i="2"/>
  <c r="O11" i="2"/>
  <c r="O42" i="2"/>
  <c r="O41" i="2" s="1"/>
  <c r="I41" i="2"/>
  <c r="I40" i="2" s="1"/>
  <c r="I39" i="2" s="1"/>
  <c r="K12" i="2"/>
  <c r="L12" i="2"/>
  <c r="M12" i="2"/>
  <c r="N12" i="2"/>
  <c r="O12" i="2"/>
  <c r="M28" i="2"/>
  <c r="N28" i="2"/>
  <c r="O28" i="2"/>
  <c r="I12" i="2"/>
  <c r="M13" i="2"/>
  <c r="M14" i="2" s="1"/>
  <c r="N13" i="2"/>
  <c r="N14" i="2" s="1"/>
  <c r="O13" i="2"/>
  <c r="O14" i="2" s="1"/>
  <c r="I13" i="2"/>
  <c r="O25" i="2"/>
  <c r="O23" i="2" s="1"/>
  <c r="N25" i="2"/>
  <c r="N23" i="2" s="1"/>
  <c r="M25" i="2"/>
  <c r="M23" i="2" s="1"/>
  <c r="L23" i="2"/>
  <c r="K23" i="2"/>
  <c r="I21" i="2"/>
  <c r="I22" i="2" s="1"/>
  <c r="L31" i="2"/>
  <c r="K34" i="2"/>
  <c r="K31" i="2"/>
  <c r="I34" i="2"/>
  <c r="O44" i="2"/>
  <c r="O45" i="2" s="1"/>
  <c r="N44" i="2"/>
  <c r="N45" i="2" s="1"/>
  <c r="M44" i="2"/>
  <c r="M45" i="2" s="1"/>
  <c r="L44" i="2"/>
  <c r="L45" i="2" s="1"/>
  <c r="K44" i="2"/>
  <c r="K45" i="2" s="1"/>
  <c r="J44" i="2"/>
  <c r="J45" i="2" s="1"/>
  <c r="L30" i="2" l="1"/>
  <c r="L28" i="2" s="1"/>
  <c r="L27" i="2" s="1"/>
  <c r="K30" i="2"/>
  <c r="K28" i="2" s="1"/>
  <c r="K27" i="2" s="1"/>
  <c r="I30" i="2"/>
  <c r="I28" i="2" s="1"/>
  <c r="I27" i="2" s="1"/>
  <c r="I14" i="2"/>
  <c r="I23" i="2"/>
  <c r="I16" i="2"/>
  <c r="M27" i="2"/>
  <c r="N27" i="2"/>
  <c r="O27" i="2"/>
  <c r="I44" i="2"/>
  <c r="K21" i="2"/>
  <c r="L21" i="2"/>
  <c r="M21" i="2"/>
  <c r="M10" i="2" s="1"/>
  <c r="N21" i="2"/>
  <c r="N10" i="2" s="1"/>
  <c r="O21" i="2"/>
  <c r="O10" i="2" s="1"/>
  <c r="I10" i="2" l="1"/>
  <c r="I45" i="2"/>
  <c r="O9" i="2"/>
  <c r="O22" i="2"/>
  <c r="K22" i="2"/>
  <c r="N22" i="2"/>
  <c r="L22" i="2"/>
  <c r="M22" i="2"/>
  <c r="I11" i="2" l="1"/>
  <c r="I9" i="2" s="1"/>
  <c r="J41" i="2" l="1"/>
  <c r="J40" i="2" s="1"/>
  <c r="J39" i="2" s="1"/>
  <c r="J11" i="2" s="1"/>
  <c r="K41" i="2"/>
  <c r="K40" i="2" s="1"/>
  <c r="K39" i="2" s="1"/>
  <c r="K11" i="2" s="1"/>
  <c r="L41" i="2"/>
  <c r="L40" i="2" s="1"/>
  <c r="M42" i="2"/>
  <c r="M41" i="2" s="1"/>
  <c r="N42" i="2"/>
  <c r="N41" i="2" s="1"/>
  <c r="M40" i="2"/>
  <c r="M11" i="2"/>
  <c r="M9" i="2" s="1"/>
  <c r="N40" i="2"/>
  <c r="N11" i="2"/>
  <c r="N9" i="2" s="1"/>
  <c r="J13" i="2"/>
  <c r="J10" i="2" s="1"/>
  <c r="J14" i="2" l="1"/>
  <c r="J9" i="2"/>
  <c r="L39" i="2"/>
  <c r="L11" i="2" s="1"/>
  <c r="L13" i="2" l="1"/>
  <c r="L10" i="2" s="1"/>
  <c r="L9" i="2" s="1"/>
  <c r="L14" i="2" l="1"/>
  <c r="K13" i="2"/>
  <c r="K14" i="2" s="1"/>
  <c r="K10" i="2" l="1"/>
  <c r="K9" i="2" s="1"/>
</calcChain>
</file>

<file path=xl/sharedStrings.xml><?xml version="1.0" encoding="utf-8"?>
<sst xmlns="http://schemas.openxmlformats.org/spreadsheetml/2006/main" count="262" uniqueCount="132">
  <si>
    <t>1.</t>
  </si>
  <si>
    <t>2.</t>
  </si>
  <si>
    <t>3.</t>
  </si>
  <si>
    <t>1.1.</t>
  </si>
  <si>
    <t>2.1.</t>
  </si>
  <si>
    <t>3.1.</t>
  </si>
  <si>
    <t>4.2.</t>
  </si>
  <si>
    <t>Статус</t>
  </si>
  <si>
    <t xml:space="preserve">Наименование  муниципальной  программы, подпрограммы муниципальной программы, основного мероприятия, мероприятия подпрограммы
</t>
  </si>
  <si>
    <t xml:space="preserve">Ответственный  исполнитель,  соисполнители,  участники
</t>
  </si>
  <si>
    <t>Расходы (тыс. руб.), годы</t>
  </si>
  <si>
    <t>ГРБС</t>
  </si>
  <si>
    <t>РзПр</t>
  </si>
  <si>
    <t>ЦСР</t>
  </si>
  <si>
    <t>ВР</t>
  </si>
  <si>
    <t xml:space="preserve">Код бюджетной  классификации   
</t>
  </si>
  <si>
    <t>Х</t>
  </si>
  <si>
    <t>3.2.</t>
  </si>
  <si>
    <t>Муниципальная программа</t>
  </si>
  <si>
    <t>всего, в том числе:</t>
  </si>
  <si>
    <t>2.2.</t>
  </si>
  <si>
    <t>Расходы бюджета города  на реализацию программы</t>
  </si>
  <si>
    <t>4.</t>
  </si>
  <si>
    <t>5.</t>
  </si>
  <si>
    <t>6.</t>
  </si>
  <si>
    <t>4.1.</t>
  </si>
  <si>
    <t>4.3.</t>
  </si>
  <si>
    <t>№    п/п</t>
  </si>
  <si>
    <t xml:space="preserve">Основное мероприятие </t>
  </si>
  <si>
    <t>5.1.</t>
  </si>
  <si>
    <t>5.2.</t>
  </si>
  <si>
    <t>6.1.</t>
  </si>
  <si>
    <t>МКУ «УЖКХ»</t>
  </si>
  <si>
    <t>МКУ г. Новошахтинска «УКС»</t>
  </si>
  <si>
    <t>МБУ «ССВПД»</t>
  </si>
  <si>
    <t>МКУ «УЖКХ», МКУ г. Новошахтинска «УКС»</t>
  </si>
  <si>
    <t>1.1.1.</t>
  </si>
  <si>
    <t>1.1.2.</t>
  </si>
  <si>
    <t>4.3.1.</t>
  </si>
  <si>
    <t>4.3.2.</t>
  </si>
  <si>
    <t>Обеспечение качественными жилищно-коммунальными услугами</t>
  </si>
  <si>
    <t>Мероприятие</t>
  </si>
  <si>
    <t>Содержание, обслуживание и ремонт объектов благоустройства</t>
  </si>
  <si>
    <t>Освещение улиц и дорог города</t>
  </si>
  <si>
    <t>Очистка городских территорий, озеленение и ремонт объектов благоустройства</t>
  </si>
  <si>
    <t>Улучшение технического состояния объектов коммунальной инфраструктуры города</t>
  </si>
  <si>
    <t>МКУ «УЖКХ», МКУ г. Новошахтинска «УКС» всего, в том числе:</t>
  </si>
  <si>
    <t>МКУ «УЖКХ»  всего, в том числе:</t>
  </si>
  <si>
    <t>3.2.1.</t>
  </si>
  <si>
    <t>3.2.2.</t>
  </si>
  <si>
    <t>2.2.1.</t>
  </si>
  <si>
    <t>Строительство и реконструкция объектов коммунальной инфраструктуры города</t>
  </si>
  <si>
    <t>МБУ «ССВПД» всего, в том числе:</t>
  </si>
  <si>
    <t>Организация оказания ритуальных услуг и содержание мест захоронения</t>
  </si>
  <si>
    <t>5.2.1.</t>
  </si>
  <si>
    <t>Текущее содержание городских кладбищ и дорог к ним</t>
  </si>
  <si>
    <t>5.2.2.</t>
  </si>
  <si>
    <t xml:space="preserve">Оказание ритуальных услуг, доставка и захоронение неопознанных и невостребованных трупов граждан </t>
  </si>
  <si>
    <t>6.2.</t>
  </si>
  <si>
    <t>Разработка и оформление документации на строительство, реконструкцию и капитальный ремонт объектов коммунальной инфраструктуры города</t>
  </si>
  <si>
    <t>Капитальный ремонт многоквартирных домов</t>
  </si>
  <si>
    <t xml:space="preserve">Капитальный ремонт многоквартирных домов </t>
  </si>
  <si>
    <t xml:space="preserve">Благоустройство города </t>
  </si>
  <si>
    <t>Создание условий для обеспечения качественными коммунальными услугами населения города</t>
  </si>
  <si>
    <t>Благоустройство и содержание территорий городских кладбищ</t>
  </si>
  <si>
    <t xml:space="preserve">Управление в сфере жилищно-коммунального хозяйства города </t>
  </si>
  <si>
    <t>0501</t>
  </si>
  <si>
    <t>57 1 7318</t>
  </si>
  <si>
    <t>0502</t>
  </si>
  <si>
    <t>0503</t>
  </si>
  <si>
    <t>57 2 2402</t>
  </si>
  <si>
    <t>57 2 0000</t>
  </si>
  <si>
    <t>57 2 2403</t>
  </si>
  <si>
    <t>57 1 0000</t>
  </si>
  <si>
    <t>57 4 0000</t>
  </si>
  <si>
    <t>57 4 0059</t>
  </si>
  <si>
    <t>0505</t>
  </si>
  <si>
    <t>57 5 0000</t>
  </si>
  <si>
    <t>57 3 0000</t>
  </si>
  <si>
    <t>57 5 0059</t>
  </si>
  <si>
    <t>0500</t>
  </si>
  <si>
    <t>57 0 0000</t>
  </si>
  <si>
    <t>».</t>
  </si>
  <si>
    <t>57 1 2518</t>
  </si>
  <si>
    <t>57 3 2331</t>
  </si>
  <si>
    <t>57 3 2520</t>
  </si>
  <si>
    <t>57 3 7320</t>
  </si>
  <si>
    <t>Подпрограмма № 1</t>
  </si>
  <si>
    <t>Улучшение технического состояния жилищного фонда</t>
  </si>
  <si>
    <t>Подпрограмма № 2</t>
  </si>
  <si>
    <t>Подпрограмма № 3</t>
  </si>
  <si>
    <t>Подпрограмма № 4</t>
  </si>
  <si>
    <t>Подпрограмма № 5</t>
  </si>
  <si>
    <t>7.</t>
  </si>
  <si>
    <t>Подпрограмма № 6</t>
  </si>
  <si>
    <t>Охрана окружающей среды и природных ресурсов</t>
  </si>
  <si>
    <t>0605</t>
  </si>
  <si>
    <t>57 6 0000</t>
  </si>
  <si>
    <t>7.1.</t>
  </si>
  <si>
    <t>Выполнение лесохозяйственных мероприятий</t>
  </si>
  <si>
    <t>7.2.</t>
  </si>
  <si>
    <t xml:space="preserve">Мероприятие </t>
  </si>
  <si>
    <t>Охрана лесов от пожаров</t>
  </si>
  <si>
    <t>57 6 ХХХХ</t>
  </si>
  <si>
    <t>7.3.</t>
  </si>
  <si>
    <t>Благоустройство лесов</t>
  </si>
  <si>
    <t>7.4.</t>
  </si>
  <si>
    <t>Воспроизводство лесов</t>
  </si>
  <si>
    <t>4.4.</t>
  </si>
  <si>
    <t xml:space="preserve">Приведение размера платы граждан за коммунальные услуги в соответствие с индексами максимального роста размера платы граждан за коммунальные услуги </t>
  </si>
  <si>
    <t>4.4.1.</t>
  </si>
  <si>
    <t>Возмещение предприятиям жилищно-коммунального хозяйства части платы граждан за коммунальные услуги в объеме свыше установленных индексов максимального роста размера платы граждан за коммунальные услуги</t>
  </si>
  <si>
    <t>57 3 7366</t>
  </si>
  <si>
    <t>57 3 2566</t>
  </si>
  <si>
    <t>4.3.3.</t>
  </si>
  <si>
    <t>Мероприятия</t>
  </si>
  <si>
    <t>Капитальный ремонт объектов коммунальной инфраструктуры</t>
  </si>
  <si>
    <t>57 3 ХХХХ</t>
  </si>
  <si>
    <t>2.2.2.</t>
  </si>
  <si>
    <t>Участие Администрации города в оплате тарифа по капитальному ремонту за муниципальную собственность</t>
  </si>
  <si>
    <t>57 1 ХХХХ</t>
  </si>
  <si>
    <t>2.2.3.</t>
  </si>
  <si>
    <t>Изготовление кадастровых паспортов на земельные участки под многоквартирными домами, включенными в план капитального ремонта домов</t>
  </si>
  <si>
    <t>3.2.3.</t>
  </si>
  <si>
    <t>Приобретение техники и оборудования</t>
  </si>
  <si>
    <t>2.2.4.</t>
  </si>
  <si>
    <t>Сопровождение программного обеспечения «Информационная база ЖКХ»</t>
  </si>
  <si>
    <t>Финансовое обеспечение МКУ «УЖКХ»</t>
  </si>
  <si>
    <t xml:space="preserve">        7. Приложение № 4 к муниципальной программе города Новошахтинска «Обеспечение качественными жилищно-коммунальными услугами» изложить в следующей редакции:</t>
  </si>
  <si>
    <r>
      <rPr>
        <sz val="18"/>
        <color theme="1"/>
        <rFont val="Calibri"/>
        <family val="2"/>
        <charset val="204"/>
      </rPr>
      <t>«</t>
    </r>
    <r>
      <rPr>
        <sz val="18"/>
        <color theme="1"/>
        <rFont val="Arial"/>
        <family val="2"/>
        <charset val="204"/>
      </rPr>
      <t>Приложение № 4
к муниципальной программе  города Новошахтинска «Обеспечение качественными жилищно-коммунальными услугами»</t>
    </r>
  </si>
  <si>
    <t xml:space="preserve">Заместитель Главы 
Администрации города                                                                    
по административно-правовым вопросам
</t>
  </si>
  <si>
    <t>А.Г. Лиханов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</si>
</sst>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  <font>
      <sz val="20"/>
      <color theme="1"/>
      <name val="Arial"/>
      <family val="2"/>
      <charset val="204"/>
    </font>
    <font>
      <sz val="24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sz val="18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 applyAlignment="1">
      <alignment horizontal="center" wrapText="1"/>
    </xf>
    <xf numFmtId="0" fontId="1" fillId="0" borderId="0" xfId="0" applyNumberFormat="1" applyFont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 wrapText="1"/>
    </xf>
    <xf numFmtId="16" fontId="1" fillId="0" borderId="1" xfId="0" applyNumberFormat="1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vertical="top" wrapText="1"/>
    </xf>
    <xf numFmtId="16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2" xfId="0" applyFont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5" fillId="0" borderId="0" xfId="0" applyNumberFormat="1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top" wrapText="1"/>
    </xf>
    <xf numFmtId="165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2" borderId="0" xfId="0" applyFont="1" applyFill="1" applyAlignment="1">
      <alignment wrapText="1"/>
    </xf>
    <xf numFmtId="0" fontId="2" fillId="0" borderId="1" xfId="0" applyFont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7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1" fillId="0" borderId="2" xfId="0" applyNumberFormat="1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tabSelected="1" view="pageBreakPreview" topLeftCell="A37" zoomScale="70" zoomScaleNormal="80" zoomScaleSheetLayoutView="70" workbookViewId="0">
      <selection activeCell="J53" sqref="J53:K53"/>
    </sheetView>
  </sheetViews>
  <sheetFormatPr defaultColWidth="9.140625" defaultRowHeight="15" x14ac:dyDescent="0.2"/>
  <cols>
    <col min="1" max="1" width="8.28515625" style="12" customWidth="1"/>
    <col min="2" max="2" width="23.140625" style="1" customWidth="1"/>
    <col min="3" max="3" width="53.7109375" style="1" customWidth="1"/>
    <col min="4" max="4" width="38.5703125" style="1" customWidth="1"/>
    <col min="5" max="5" width="8.5703125" style="1" customWidth="1"/>
    <col min="6" max="6" width="9.85546875" style="1" customWidth="1"/>
    <col min="7" max="7" width="14.140625" style="1" customWidth="1"/>
    <col min="8" max="8" width="8" style="1" customWidth="1"/>
    <col min="9" max="9" width="13.5703125" style="1" customWidth="1"/>
    <col min="10" max="12" width="13.5703125" style="10" customWidth="1"/>
    <col min="13" max="15" width="13.5703125" style="1" customWidth="1"/>
    <col min="16" max="16" width="3.28515625" style="1" customWidth="1"/>
    <col min="17" max="17" width="9.140625" style="1"/>
    <col min="18" max="18" width="12.7109375" style="1" customWidth="1"/>
    <col min="19" max="16384" width="9.140625" style="1"/>
  </cols>
  <sheetData>
    <row r="1" spans="1:18" ht="75.599999999999994" customHeight="1" x14ac:dyDescent="0.2">
      <c r="A1" s="85" t="s">
        <v>128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8" ht="102.75" customHeight="1" x14ac:dyDescent="0.4">
      <c r="A2" s="52"/>
      <c r="B2" s="51"/>
      <c r="C2" s="51"/>
      <c r="D2" s="51"/>
      <c r="E2" s="51"/>
      <c r="F2" s="51"/>
      <c r="G2" s="51"/>
      <c r="H2" s="51"/>
      <c r="I2" s="51"/>
      <c r="J2" s="121" t="s">
        <v>129</v>
      </c>
      <c r="K2" s="121"/>
      <c r="L2" s="121"/>
      <c r="M2" s="121"/>
      <c r="N2" s="121"/>
      <c r="O2" s="121"/>
    </row>
    <row r="3" spans="1:18" ht="21.6" customHeight="1" x14ac:dyDescent="0.35">
      <c r="B3" s="41"/>
      <c r="C3" s="41"/>
      <c r="D3" s="41"/>
      <c r="E3" s="41"/>
      <c r="F3" s="41"/>
      <c r="G3" s="41"/>
      <c r="H3" s="41"/>
      <c r="I3" s="41"/>
      <c r="J3" s="66"/>
      <c r="K3" s="66"/>
      <c r="L3" s="66"/>
      <c r="M3" s="41"/>
      <c r="N3" s="41"/>
      <c r="O3" s="41"/>
    </row>
    <row r="4" spans="1:18" ht="29.25" customHeight="1" x14ac:dyDescent="0.35">
      <c r="B4" s="114" t="s">
        <v>21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</row>
    <row r="5" spans="1:18" ht="6.75" customHeight="1" x14ac:dyDescent="0.2"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</row>
    <row r="6" spans="1:18" ht="41.25" customHeight="1" x14ac:dyDescent="0.2">
      <c r="A6" s="112" t="s">
        <v>27</v>
      </c>
      <c r="B6" s="116" t="s">
        <v>7</v>
      </c>
      <c r="C6" s="116" t="s">
        <v>8</v>
      </c>
      <c r="D6" s="116" t="s">
        <v>9</v>
      </c>
      <c r="E6" s="116" t="s">
        <v>15</v>
      </c>
      <c r="F6" s="116"/>
      <c r="G6" s="116"/>
      <c r="H6" s="116"/>
      <c r="I6" s="116" t="s">
        <v>10</v>
      </c>
      <c r="J6" s="116"/>
      <c r="K6" s="116"/>
      <c r="L6" s="116"/>
      <c r="M6" s="116"/>
      <c r="N6" s="116"/>
      <c r="O6" s="116"/>
    </row>
    <row r="7" spans="1:18" ht="36" customHeight="1" x14ac:dyDescent="0.2">
      <c r="A7" s="113"/>
      <c r="B7" s="116"/>
      <c r="C7" s="116"/>
      <c r="D7" s="116"/>
      <c r="E7" s="6" t="s">
        <v>11</v>
      </c>
      <c r="F7" s="6" t="s">
        <v>12</v>
      </c>
      <c r="G7" s="6" t="s">
        <v>13</v>
      </c>
      <c r="H7" s="6" t="s">
        <v>14</v>
      </c>
      <c r="I7" s="32">
        <v>2014</v>
      </c>
      <c r="J7" s="5">
        <v>2015</v>
      </c>
      <c r="K7" s="5">
        <v>2016</v>
      </c>
      <c r="L7" s="5">
        <v>2017</v>
      </c>
      <c r="M7" s="32">
        <v>2018</v>
      </c>
      <c r="N7" s="32">
        <v>2019</v>
      </c>
      <c r="O7" s="32">
        <v>2020</v>
      </c>
    </row>
    <row r="8" spans="1:18" x14ac:dyDescent="0.2">
      <c r="A8" s="13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67">
        <v>10</v>
      </c>
      <c r="K8" s="67">
        <v>11</v>
      </c>
      <c r="L8" s="67">
        <v>12</v>
      </c>
      <c r="M8" s="9">
        <v>13</v>
      </c>
      <c r="N8" s="9">
        <v>14</v>
      </c>
      <c r="O8" s="9">
        <v>15</v>
      </c>
    </row>
    <row r="9" spans="1:18" ht="32.25" customHeight="1" x14ac:dyDescent="0.2">
      <c r="A9" s="14" t="s">
        <v>0</v>
      </c>
      <c r="B9" s="7" t="s">
        <v>18</v>
      </c>
      <c r="C9" s="29" t="s">
        <v>40</v>
      </c>
      <c r="D9" s="7" t="s">
        <v>19</v>
      </c>
      <c r="E9" s="6" t="s">
        <v>16</v>
      </c>
      <c r="F9" s="6" t="s">
        <v>16</v>
      </c>
      <c r="G9" s="6" t="s">
        <v>16</v>
      </c>
      <c r="H9" s="6" t="s">
        <v>16</v>
      </c>
      <c r="I9" s="2">
        <f>I10+I11+I12</f>
        <v>48723.1</v>
      </c>
      <c r="J9" s="20">
        <f t="shared" ref="J9:O9" si="0">J10+J11+J12</f>
        <v>67318.2</v>
      </c>
      <c r="K9" s="20">
        <f t="shared" si="0"/>
        <v>26358.2</v>
      </c>
      <c r="L9" s="20">
        <f t="shared" si="0"/>
        <v>26358.2</v>
      </c>
      <c r="M9" s="2">
        <f t="shared" si="0"/>
        <v>59510.600000000006</v>
      </c>
      <c r="N9" s="2">
        <f t="shared" si="0"/>
        <v>60348.700000000012</v>
      </c>
      <c r="O9" s="2">
        <f t="shared" si="0"/>
        <v>50813.700000000012</v>
      </c>
      <c r="R9" s="4"/>
    </row>
    <row r="10" spans="1:18" ht="24.75" customHeight="1" x14ac:dyDescent="0.2">
      <c r="A10" s="14" t="s">
        <v>3</v>
      </c>
      <c r="B10" s="7"/>
      <c r="C10" s="7"/>
      <c r="D10" s="8" t="s">
        <v>32</v>
      </c>
      <c r="E10" s="6">
        <v>902</v>
      </c>
      <c r="F10" s="40" t="s">
        <v>80</v>
      </c>
      <c r="G10" s="38" t="s">
        <v>81</v>
      </c>
      <c r="H10" s="6" t="s">
        <v>16</v>
      </c>
      <c r="I10" s="2">
        <f>I13+I21+I28+I44+I47</f>
        <v>47648.5</v>
      </c>
      <c r="J10" s="20">
        <f>J13+J21+J28+J44+J47</f>
        <v>47906.5</v>
      </c>
      <c r="K10" s="20">
        <f>K13+K21+K28+K44+K47</f>
        <v>24088.3</v>
      </c>
      <c r="L10" s="20">
        <f t="shared" ref="L10:O10" si="1">L13+L21+L28+L44+L47</f>
        <v>24088.3</v>
      </c>
      <c r="M10" s="2">
        <f t="shared" si="1"/>
        <v>57184.3</v>
      </c>
      <c r="N10" s="2">
        <f t="shared" si="1"/>
        <v>58022.400000000009</v>
      </c>
      <c r="O10" s="2">
        <f t="shared" si="1"/>
        <v>48487.400000000009</v>
      </c>
      <c r="R10" s="4"/>
    </row>
    <row r="11" spans="1:18" ht="24" customHeight="1" x14ac:dyDescent="0.2">
      <c r="A11" s="14" t="s">
        <v>36</v>
      </c>
      <c r="B11" s="7"/>
      <c r="C11" s="7"/>
      <c r="D11" s="8" t="s">
        <v>34</v>
      </c>
      <c r="E11" s="19">
        <v>902</v>
      </c>
      <c r="F11" s="40" t="s">
        <v>69</v>
      </c>
      <c r="G11" s="38" t="s">
        <v>75</v>
      </c>
      <c r="H11" s="6">
        <v>611</v>
      </c>
      <c r="I11" s="2">
        <f>I39</f>
        <v>1074.5999999999999</v>
      </c>
      <c r="J11" s="20">
        <f t="shared" ref="J11:O11" si="2">J39</f>
        <v>1127.2</v>
      </c>
      <c r="K11" s="20">
        <f t="shared" si="2"/>
        <v>2269.9</v>
      </c>
      <c r="L11" s="20">
        <f t="shared" si="2"/>
        <v>2269.9</v>
      </c>
      <c r="M11" s="2">
        <f t="shared" si="2"/>
        <v>2326.3000000000002</v>
      </c>
      <c r="N11" s="2">
        <f t="shared" si="2"/>
        <v>2326.3000000000002</v>
      </c>
      <c r="O11" s="2">
        <f t="shared" si="2"/>
        <v>2326.3000000000002</v>
      </c>
      <c r="R11" s="4"/>
    </row>
    <row r="12" spans="1:18" ht="24" customHeight="1" x14ac:dyDescent="0.2">
      <c r="A12" s="14" t="s">
        <v>37</v>
      </c>
      <c r="B12" s="27"/>
      <c r="C12" s="27"/>
      <c r="D12" s="8" t="s">
        <v>33</v>
      </c>
      <c r="E12" s="28">
        <v>902</v>
      </c>
      <c r="F12" s="28" t="s">
        <v>16</v>
      </c>
      <c r="G12" s="28" t="s">
        <v>16</v>
      </c>
      <c r="H12" s="28" t="s">
        <v>16</v>
      </c>
      <c r="I12" s="2">
        <f>I29</f>
        <v>0</v>
      </c>
      <c r="J12" s="20">
        <f>J34</f>
        <v>18284.5</v>
      </c>
      <c r="K12" s="20">
        <f t="shared" ref="K12:O12" si="3">K29</f>
        <v>0</v>
      </c>
      <c r="L12" s="20">
        <f t="shared" si="3"/>
        <v>0</v>
      </c>
      <c r="M12" s="2">
        <f t="shared" si="3"/>
        <v>0</v>
      </c>
      <c r="N12" s="2">
        <f t="shared" si="3"/>
        <v>0</v>
      </c>
      <c r="O12" s="2">
        <f t="shared" si="3"/>
        <v>0</v>
      </c>
      <c r="R12" s="4"/>
    </row>
    <row r="13" spans="1:18" s="10" customFormat="1" ht="28.5" customHeight="1" x14ac:dyDescent="0.2">
      <c r="A13" s="14" t="s">
        <v>1</v>
      </c>
      <c r="B13" s="24" t="s">
        <v>87</v>
      </c>
      <c r="C13" s="24" t="s">
        <v>60</v>
      </c>
      <c r="D13" s="8" t="s">
        <v>47</v>
      </c>
      <c r="E13" s="19">
        <v>902</v>
      </c>
      <c r="F13" s="40" t="s">
        <v>66</v>
      </c>
      <c r="G13" s="5" t="s">
        <v>73</v>
      </c>
      <c r="H13" s="5" t="s">
        <v>16</v>
      </c>
      <c r="I13" s="2">
        <f>I15</f>
        <v>8202.1</v>
      </c>
      <c r="J13" s="20">
        <f t="shared" ref="J13:O13" si="4">J15</f>
        <v>3166.6000000000004</v>
      </c>
      <c r="K13" s="20">
        <f t="shared" si="4"/>
        <v>100</v>
      </c>
      <c r="L13" s="20">
        <f t="shared" si="4"/>
        <v>100</v>
      </c>
      <c r="M13" s="2">
        <f t="shared" si="4"/>
        <v>0</v>
      </c>
      <c r="N13" s="2">
        <f t="shared" si="4"/>
        <v>0</v>
      </c>
      <c r="O13" s="2">
        <f t="shared" si="4"/>
        <v>0</v>
      </c>
      <c r="R13" s="11"/>
    </row>
    <row r="14" spans="1:18" s="10" customFormat="1" ht="25.5" customHeight="1" x14ac:dyDescent="0.2">
      <c r="A14" s="14" t="s">
        <v>4</v>
      </c>
      <c r="B14" s="24"/>
      <c r="C14" s="24"/>
      <c r="D14" s="8" t="s">
        <v>32</v>
      </c>
      <c r="E14" s="31">
        <v>902</v>
      </c>
      <c r="F14" s="40" t="s">
        <v>66</v>
      </c>
      <c r="G14" s="5" t="s">
        <v>73</v>
      </c>
      <c r="H14" s="5" t="s">
        <v>16</v>
      </c>
      <c r="I14" s="2">
        <f>I13</f>
        <v>8202.1</v>
      </c>
      <c r="J14" s="20">
        <f t="shared" ref="J14:L14" si="5">J13</f>
        <v>3166.6000000000004</v>
      </c>
      <c r="K14" s="20">
        <f t="shared" si="5"/>
        <v>100</v>
      </c>
      <c r="L14" s="20">
        <f t="shared" si="5"/>
        <v>100</v>
      </c>
      <c r="M14" s="2">
        <f t="shared" ref="M14" si="6">M13</f>
        <v>0</v>
      </c>
      <c r="N14" s="2">
        <f t="shared" ref="N14" si="7">N13</f>
        <v>0</v>
      </c>
      <c r="O14" s="2">
        <f t="shared" ref="O14" si="8">O13</f>
        <v>0</v>
      </c>
      <c r="R14" s="11"/>
    </row>
    <row r="15" spans="1:18" s="10" customFormat="1" ht="36" customHeight="1" x14ac:dyDescent="0.2">
      <c r="A15" s="44" t="s">
        <v>20</v>
      </c>
      <c r="B15" s="45" t="s">
        <v>28</v>
      </c>
      <c r="C15" s="50" t="s">
        <v>88</v>
      </c>
      <c r="D15" s="46" t="s">
        <v>32</v>
      </c>
      <c r="E15" s="42">
        <v>902</v>
      </c>
      <c r="F15" s="40" t="s">
        <v>66</v>
      </c>
      <c r="G15" s="5" t="s">
        <v>73</v>
      </c>
      <c r="H15" s="5">
        <v>810</v>
      </c>
      <c r="I15" s="47">
        <f>7332.9+869.2</f>
        <v>8202.1</v>
      </c>
      <c r="J15" s="82">
        <f>J16+J18+J19+J20</f>
        <v>3166.6000000000004</v>
      </c>
      <c r="K15" s="68">
        <f>K18</f>
        <v>100</v>
      </c>
      <c r="L15" s="68">
        <f>L18</f>
        <v>100</v>
      </c>
      <c r="M15" s="48">
        <v>0</v>
      </c>
      <c r="N15" s="48">
        <v>0</v>
      </c>
      <c r="O15" s="48">
        <v>0</v>
      </c>
      <c r="R15" s="11"/>
    </row>
    <row r="16" spans="1:18" s="10" customFormat="1" ht="25.9" customHeight="1" x14ac:dyDescent="0.2">
      <c r="A16" s="102" t="s">
        <v>50</v>
      </c>
      <c r="B16" s="105" t="s">
        <v>41</v>
      </c>
      <c r="C16" s="91" t="s">
        <v>61</v>
      </c>
      <c r="D16" s="88" t="s">
        <v>32</v>
      </c>
      <c r="E16" s="31">
        <v>902</v>
      </c>
      <c r="F16" s="40" t="s">
        <v>66</v>
      </c>
      <c r="G16" s="5" t="s">
        <v>83</v>
      </c>
      <c r="H16" s="5">
        <v>810</v>
      </c>
      <c r="I16" s="117">
        <f>I15</f>
        <v>8202.1</v>
      </c>
      <c r="J16" s="119">
        <v>2289.3000000000002</v>
      </c>
      <c r="K16" s="119">
        <v>0</v>
      </c>
      <c r="L16" s="119">
        <v>0</v>
      </c>
      <c r="M16" s="117">
        <f t="shared" ref="M16:O16" si="9">M15</f>
        <v>0</v>
      </c>
      <c r="N16" s="117">
        <f t="shared" si="9"/>
        <v>0</v>
      </c>
      <c r="O16" s="117">
        <f t="shared" si="9"/>
        <v>0</v>
      </c>
      <c r="R16" s="11"/>
    </row>
    <row r="17" spans="1:18" s="10" customFormat="1" ht="25.9" customHeight="1" x14ac:dyDescent="0.2">
      <c r="A17" s="104"/>
      <c r="B17" s="107"/>
      <c r="C17" s="93"/>
      <c r="D17" s="90"/>
      <c r="E17" s="42">
        <v>902</v>
      </c>
      <c r="F17" s="40" t="s">
        <v>66</v>
      </c>
      <c r="G17" s="5" t="s">
        <v>67</v>
      </c>
      <c r="H17" s="5">
        <v>810</v>
      </c>
      <c r="I17" s="118"/>
      <c r="J17" s="120"/>
      <c r="K17" s="120"/>
      <c r="L17" s="120"/>
      <c r="M17" s="118"/>
      <c r="N17" s="118"/>
      <c r="O17" s="118"/>
      <c r="R17" s="11"/>
    </row>
    <row r="18" spans="1:18" s="10" customFormat="1" ht="49.9" customHeight="1" x14ac:dyDescent="0.2">
      <c r="A18" s="55" t="s">
        <v>118</v>
      </c>
      <c r="B18" s="57" t="s">
        <v>41</v>
      </c>
      <c r="C18" s="81" t="s">
        <v>119</v>
      </c>
      <c r="D18" s="56" t="s">
        <v>32</v>
      </c>
      <c r="E18" s="54">
        <v>902</v>
      </c>
      <c r="F18" s="40" t="s">
        <v>66</v>
      </c>
      <c r="G18" s="5" t="s">
        <v>120</v>
      </c>
      <c r="H18" s="5">
        <v>243</v>
      </c>
      <c r="I18" s="58">
        <v>0</v>
      </c>
      <c r="J18" s="83">
        <f>1341.9-664.6</f>
        <v>677.30000000000007</v>
      </c>
      <c r="K18" s="69">
        <v>100</v>
      </c>
      <c r="L18" s="69">
        <v>100</v>
      </c>
      <c r="M18" s="58">
        <v>0</v>
      </c>
      <c r="N18" s="58">
        <v>0</v>
      </c>
      <c r="O18" s="58">
        <v>0</v>
      </c>
      <c r="R18" s="11"/>
    </row>
    <row r="19" spans="1:18" s="10" customFormat="1" ht="65.45" customHeight="1" x14ac:dyDescent="0.2">
      <c r="A19" s="55" t="s">
        <v>121</v>
      </c>
      <c r="B19" s="57" t="s">
        <v>41</v>
      </c>
      <c r="C19" s="81" t="s">
        <v>122</v>
      </c>
      <c r="D19" s="56" t="s">
        <v>32</v>
      </c>
      <c r="E19" s="54">
        <v>902</v>
      </c>
      <c r="F19" s="40" t="s">
        <v>66</v>
      </c>
      <c r="G19" s="5" t="s">
        <v>120</v>
      </c>
      <c r="H19" s="5">
        <v>244</v>
      </c>
      <c r="I19" s="58">
        <v>0</v>
      </c>
      <c r="J19" s="83">
        <v>100</v>
      </c>
      <c r="K19" s="69">
        <v>0</v>
      </c>
      <c r="L19" s="69">
        <v>0</v>
      </c>
      <c r="M19" s="58">
        <v>0</v>
      </c>
      <c r="N19" s="58">
        <v>0</v>
      </c>
      <c r="O19" s="58">
        <v>0</v>
      </c>
      <c r="R19" s="11"/>
    </row>
    <row r="20" spans="1:18" s="10" customFormat="1" ht="44.45" customHeight="1" x14ac:dyDescent="0.2">
      <c r="A20" s="74" t="s">
        <v>125</v>
      </c>
      <c r="B20" s="76" t="s">
        <v>41</v>
      </c>
      <c r="C20" s="81" t="s">
        <v>126</v>
      </c>
      <c r="D20" s="75" t="s">
        <v>32</v>
      </c>
      <c r="E20" s="73">
        <v>902</v>
      </c>
      <c r="F20" s="40" t="s">
        <v>66</v>
      </c>
      <c r="G20" s="5" t="s">
        <v>120</v>
      </c>
      <c r="H20" s="5">
        <v>244</v>
      </c>
      <c r="I20" s="77">
        <v>0</v>
      </c>
      <c r="J20" s="83">
        <v>100</v>
      </c>
      <c r="K20" s="78">
        <v>0</v>
      </c>
      <c r="L20" s="78">
        <v>0</v>
      </c>
      <c r="M20" s="77">
        <v>0</v>
      </c>
      <c r="N20" s="77">
        <v>0</v>
      </c>
      <c r="O20" s="77">
        <v>0</v>
      </c>
      <c r="R20" s="11"/>
    </row>
    <row r="21" spans="1:18" ht="25.5" customHeight="1" x14ac:dyDescent="0.2">
      <c r="A21" s="14" t="s">
        <v>2</v>
      </c>
      <c r="B21" s="33" t="s">
        <v>89</v>
      </c>
      <c r="C21" s="33" t="s">
        <v>62</v>
      </c>
      <c r="D21" s="8" t="s">
        <v>47</v>
      </c>
      <c r="E21" s="19">
        <v>902</v>
      </c>
      <c r="F21" s="40" t="s">
        <v>69</v>
      </c>
      <c r="G21" s="38" t="s">
        <v>71</v>
      </c>
      <c r="H21" s="6" t="s">
        <v>16</v>
      </c>
      <c r="I21" s="2">
        <f>SUM(I24:I25)</f>
        <v>18546</v>
      </c>
      <c r="J21" s="20">
        <f>J22</f>
        <v>21265.8</v>
      </c>
      <c r="K21" s="20">
        <f t="shared" ref="K21:O21" si="10">SUM(K24:K25)</f>
        <v>12909.4</v>
      </c>
      <c r="L21" s="20">
        <f t="shared" si="10"/>
        <v>12909.4</v>
      </c>
      <c r="M21" s="2">
        <f t="shared" si="10"/>
        <v>30777.9</v>
      </c>
      <c r="N21" s="2">
        <f t="shared" si="10"/>
        <v>30777.9</v>
      </c>
      <c r="O21" s="2">
        <f t="shared" si="10"/>
        <v>30777.9</v>
      </c>
      <c r="R21" s="4"/>
    </row>
    <row r="22" spans="1:18" ht="29.25" customHeight="1" x14ac:dyDescent="0.2">
      <c r="A22" s="14" t="s">
        <v>5</v>
      </c>
      <c r="B22" s="29"/>
      <c r="C22" s="33"/>
      <c r="D22" s="8" t="s">
        <v>32</v>
      </c>
      <c r="E22" s="31">
        <v>902</v>
      </c>
      <c r="F22" s="40" t="s">
        <v>69</v>
      </c>
      <c r="G22" s="38" t="s">
        <v>71</v>
      </c>
      <c r="H22" s="31" t="s">
        <v>16</v>
      </c>
      <c r="I22" s="2">
        <f>I21</f>
        <v>18546</v>
      </c>
      <c r="J22" s="20">
        <f>J23</f>
        <v>21265.8</v>
      </c>
      <c r="K22" s="20">
        <f t="shared" ref="K22:O22" si="11">K21</f>
        <v>12909.4</v>
      </c>
      <c r="L22" s="20">
        <f t="shared" si="11"/>
        <v>12909.4</v>
      </c>
      <c r="M22" s="2">
        <f t="shared" si="11"/>
        <v>30777.9</v>
      </c>
      <c r="N22" s="2">
        <f t="shared" si="11"/>
        <v>30777.9</v>
      </c>
      <c r="O22" s="2">
        <f t="shared" si="11"/>
        <v>30777.9</v>
      </c>
      <c r="R22" s="4"/>
    </row>
    <row r="23" spans="1:18" ht="41.25" customHeight="1" x14ac:dyDescent="0.2">
      <c r="A23" s="14" t="s">
        <v>17</v>
      </c>
      <c r="B23" s="24" t="s">
        <v>28</v>
      </c>
      <c r="C23" s="21" t="s">
        <v>42</v>
      </c>
      <c r="D23" s="8" t="s">
        <v>32</v>
      </c>
      <c r="E23" s="31">
        <v>902</v>
      </c>
      <c r="F23" s="40" t="s">
        <v>69</v>
      </c>
      <c r="G23" s="38" t="s">
        <v>71</v>
      </c>
      <c r="H23" s="31" t="s">
        <v>16</v>
      </c>
      <c r="I23" s="2">
        <f>I24+I25</f>
        <v>18546</v>
      </c>
      <c r="J23" s="20">
        <f>J24+J25+J26</f>
        <v>21265.8</v>
      </c>
      <c r="K23" s="20">
        <f>K24+K25</f>
        <v>12909.4</v>
      </c>
      <c r="L23" s="20">
        <f t="shared" ref="L23:M23" si="12">L24+L25</f>
        <v>12909.4</v>
      </c>
      <c r="M23" s="2">
        <f t="shared" si="12"/>
        <v>30777.9</v>
      </c>
      <c r="N23" s="2">
        <f t="shared" ref="N23" si="13">N24+N25</f>
        <v>30777.9</v>
      </c>
      <c r="O23" s="2">
        <f t="shared" ref="O23" si="14">O24+O25</f>
        <v>30777.9</v>
      </c>
      <c r="R23" s="4"/>
    </row>
    <row r="24" spans="1:18" ht="25.5" customHeight="1" x14ac:dyDescent="0.2">
      <c r="A24" s="15" t="s">
        <v>48</v>
      </c>
      <c r="B24" s="24" t="s">
        <v>41</v>
      </c>
      <c r="C24" s="21" t="s">
        <v>43</v>
      </c>
      <c r="D24" s="8" t="s">
        <v>32</v>
      </c>
      <c r="E24" s="19">
        <v>902</v>
      </c>
      <c r="F24" s="40" t="s">
        <v>69</v>
      </c>
      <c r="G24" s="38" t="s">
        <v>70</v>
      </c>
      <c r="H24" s="6">
        <v>244</v>
      </c>
      <c r="I24" s="2">
        <f>11263.4+4587</f>
        <v>15850.4</v>
      </c>
      <c r="J24" s="20">
        <v>16112.3</v>
      </c>
      <c r="K24" s="20">
        <f>12909.4</f>
        <v>12909.4</v>
      </c>
      <c r="L24" s="20">
        <f>12909.4</f>
        <v>12909.4</v>
      </c>
      <c r="M24" s="2">
        <v>21500</v>
      </c>
      <c r="N24" s="2">
        <v>21500</v>
      </c>
      <c r="O24" s="2">
        <v>21500</v>
      </c>
      <c r="R24" s="4"/>
    </row>
    <row r="25" spans="1:18" ht="43.5" customHeight="1" x14ac:dyDescent="0.2">
      <c r="A25" s="14" t="s">
        <v>49</v>
      </c>
      <c r="B25" s="24" t="s">
        <v>41</v>
      </c>
      <c r="C25" s="21" t="s">
        <v>44</v>
      </c>
      <c r="D25" s="8" t="s">
        <v>32</v>
      </c>
      <c r="E25" s="19">
        <v>902</v>
      </c>
      <c r="F25" s="40" t="s">
        <v>69</v>
      </c>
      <c r="G25" s="38" t="s">
        <v>72</v>
      </c>
      <c r="H25" s="38">
        <v>244</v>
      </c>
      <c r="I25" s="25">
        <f>2493.1+202.5</f>
        <v>2695.6</v>
      </c>
      <c r="J25" s="70">
        <v>4095.9</v>
      </c>
      <c r="K25" s="70">
        <v>0</v>
      </c>
      <c r="L25" s="70">
        <v>0</v>
      </c>
      <c r="M25" s="25">
        <f t="shared" ref="M25:O25" si="15">13000-3722.1</f>
        <v>9277.9</v>
      </c>
      <c r="N25" s="25">
        <f t="shared" si="15"/>
        <v>9277.9</v>
      </c>
      <c r="O25" s="25">
        <f t="shared" si="15"/>
        <v>9277.9</v>
      </c>
      <c r="R25" s="4"/>
    </row>
    <row r="26" spans="1:18" ht="43.5" customHeight="1" x14ac:dyDescent="0.2">
      <c r="A26" s="14" t="s">
        <v>123</v>
      </c>
      <c r="B26" s="24" t="s">
        <v>41</v>
      </c>
      <c r="C26" s="21" t="s">
        <v>124</v>
      </c>
      <c r="D26" s="8" t="s">
        <v>32</v>
      </c>
      <c r="E26" s="65">
        <v>902</v>
      </c>
      <c r="F26" s="40" t="s">
        <v>69</v>
      </c>
      <c r="G26" s="65" t="s">
        <v>72</v>
      </c>
      <c r="H26" s="65">
        <v>244</v>
      </c>
      <c r="I26" s="25">
        <v>0</v>
      </c>
      <c r="J26" s="70">
        <v>1057.5999999999999</v>
      </c>
      <c r="K26" s="70">
        <v>0</v>
      </c>
      <c r="L26" s="70">
        <v>0</v>
      </c>
      <c r="M26" s="25">
        <v>0</v>
      </c>
      <c r="N26" s="25">
        <v>0</v>
      </c>
      <c r="O26" s="25">
        <v>0</v>
      </c>
      <c r="R26" s="4"/>
    </row>
    <row r="27" spans="1:18" ht="51" customHeight="1" x14ac:dyDescent="0.2">
      <c r="A27" s="14" t="s">
        <v>22</v>
      </c>
      <c r="B27" s="33" t="s">
        <v>90</v>
      </c>
      <c r="C27" s="33" t="s">
        <v>63</v>
      </c>
      <c r="D27" s="29" t="s">
        <v>46</v>
      </c>
      <c r="E27" s="19">
        <v>902</v>
      </c>
      <c r="F27" s="40" t="s">
        <v>68</v>
      </c>
      <c r="G27" s="38" t="s">
        <v>78</v>
      </c>
      <c r="H27" s="23" t="s">
        <v>16</v>
      </c>
      <c r="I27" s="35">
        <f>I28+I29</f>
        <v>6648.2000000000007</v>
      </c>
      <c r="J27" s="37">
        <f>J28+J29</f>
        <v>28162.199999999997</v>
      </c>
      <c r="K27" s="20">
        <f>K28+K29</f>
        <v>605</v>
      </c>
      <c r="L27" s="20">
        <f>L28+L29</f>
        <v>605</v>
      </c>
      <c r="M27" s="36">
        <f t="shared" ref="M27:O27" si="16">SUM(M31:M34)</f>
        <v>8696.9</v>
      </c>
      <c r="N27" s="36">
        <f t="shared" si="16"/>
        <v>9535</v>
      </c>
      <c r="O27" s="36">
        <f t="shared" si="16"/>
        <v>0</v>
      </c>
      <c r="R27" s="4"/>
    </row>
    <row r="28" spans="1:18" ht="25.5" customHeight="1" x14ac:dyDescent="0.2">
      <c r="A28" s="14" t="s">
        <v>25</v>
      </c>
      <c r="B28" s="27"/>
      <c r="C28" s="27"/>
      <c r="D28" s="8" t="s">
        <v>32</v>
      </c>
      <c r="E28" s="31">
        <v>902</v>
      </c>
      <c r="F28" s="40" t="s">
        <v>68</v>
      </c>
      <c r="G28" s="38" t="s">
        <v>78</v>
      </c>
      <c r="H28" s="23" t="s">
        <v>16</v>
      </c>
      <c r="I28" s="36">
        <f>I30+I36</f>
        <v>6648.2000000000007</v>
      </c>
      <c r="J28" s="20">
        <f>J35+J36+J31</f>
        <v>9877.6999999999989</v>
      </c>
      <c r="K28" s="20">
        <f>K30</f>
        <v>605</v>
      </c>
      <c r="L28" s="20">
        <f>L30</f>
        <v>605</v>
      </c>
      <c r="M28" s="36">
        <f t="shared" ref="M28:O28" si="17">M34</f>
        <v>8696.9</v>
      </c>
      <c r="N28" s="36">
        <f t="shared" si="17"/>
        <v>9535</v>
      </c>
      <c r="O28" s="36">
        <f t="shared" si="17"/>
        <v>0</v>
      </c>
      <c r="R28" s="4"/>
    </row>
    <row r="29" spans="1:18" ht="30.75" customHeight="1" x14ac:dyDescent="0.2">
      <c r="A29" s="14" t="s">
        <v>6</v>
      </c>
      <c r="B29" s="27"/>
      <c r="C29" s="27"/>
      <c r="D29" s="8" t="s">
        <v>33</v>
      </c>
      <c r="E29" s="31">
        <v>902</v>
      </c>
      <c r="F29" s="28" t="s">
        <v>16</v>
      </c>
      <c r="G29" s="23" t="s">
        <v>16</v>
      </c>
      <c r="H29" s="23" t="s">
        <v>16</v>
      </c>
      <c r="I29" s="36">
        <v>0</v>
      </c>
      <c r="J29" s="20">
        <f>J34</f>
        <v>18284.5</v>
      </c>
      <c r="K29" s="20">
        <v>0</v>
      </c>
      <c r="L29" s="20">
        <v>0</v>
      </c>
      <c r="M29" s="36">
        <v>0</v>
      </c>
      <c r="N29" s="36">
        <v>0</v>
      </c>
      <c r="O29" s="36">
        <v>0</v>
      </c>
      <c r="R29" s="4"/>
    </row>
    <row r="30" spans="1:18" ht="49.15" customHeight="1" x14ac:dyDescent="0.2">
      <c r="A30" s="14" t="s">
        <v>26</v>
      </c>
      <c r="B30" s="29" t="s">
        <v>28</v>
      </c>
      <c r="C30" s="30" t="s">
        <v>45</v>
      </c>
      <c r="D30" s="29" t="s">
        <v>35</v>
      </c>
      <c r="E30" s="31">
        <v>902</v>
      </c>
      <c r="F30" s="40" t="s">
        <v>68</v>
      </c>
      <c r="G30" s="23" t="s">
        <v>78</v>
      </c>
      <c r="H30" s="23" t="s">
        <v>16</v>
      </c>
      <c r="I30" s="36">
        <f>I31+I34+I35</f>
        <v>6298.1</v>
      </c>
      <c r="J30" s="20">
        <f>J31+J34+J35+J36</f>
        <v>28162.2</v>
      </c>
      <c r="K30" s="20">
        <f>K31+K34+K35+K36</f>
        <v>605</v>
      </c>
      <c r="L30" s="20">
        <f>L31+L34+L35+L36</f>
        <v>605</v>
      </c>
      <c r="M30" s="36">
        <f t="shared" ref="M30:O30" si="18">M31+M34</f>
        <v>8696.9</v>
      </c>
      <c r="N30" s="36">
        <f t="shared" si="18"/>
        <v>9535</v>
      </c>
      <c r="O30" s="36">
        <f t="shared" si="18"/>
        <v>0</v>
      </c>
      <c r="R30" s="4"/>
    </row>
    <row r="31" spans="1:18" ht="49.9" customHeight="1" x14ac:dyDescent="0.2">
      <c r="A31" s="102" t="s">
        <v>38</v>
      </c>
      <c r="B31" s="105" t="s">
        <v>41</v>
      </c>
      <c r="C31" s="91" t="s">
        <v>59</v>
      </c>
      <c r="D31" s="88" t="s">
        <v>35</v>
      </c>
      <c r="E31" s="19">
        <v>902</v>
      </c>
      <c r="F31" s="40" t="s">
        <v>68</v>
      </c>
      <c r="G31" s="23" t="s">
        <v>84</v>
      </c>
      <c r="H31" s="23">
        <v>240</v>
      </c>
      <c r="I31" s="94">
        <f>6650.6-I36-2.4</f>
        <v>6298.1</v>
      </c>
      <c r="J31" s="70">
        <f>2330-88.3</f>
        <v>2241.6999999999998</v>
      </c>
      <c r="K31" s="70">
        <f>479.9-479.9</f>
        <v>0</v>
      </c>
      <c r="L31" s="20">
        <f>251.9-251.9</f>
        <v>0</v>
      </c>
      <c r="M31" s="36">
        <v>0</v>
      </c>
      <c r="N31" s="36">
        <v>0</v>
      </c>
      <c r="O31" s="36">
        <v>0</v>
      </c>
      <c r="R31" s="4"/>
    </row>
    <row r="32" spans="1:18" ht="36.6" customHeight="1" x14ac:dyDescent="0.2">
      <c r="A32" s="103"/>
      <c r="B32" s="106"/>
      <c r="C32" s="92"/>
      <c r="D32" s="89"/>
      <c r="E32" s="42">
        <v>902</v>
      </c>
      <c r="F32" s="40" t="s">
        <v>68</v>
      </c>
      <c r="G32" s="23" t="s">
        <v>85</v>
      </c>
      <c r="H32" s="23">
        <v>240</v>
      </c>
      <c r="I32" s="95"/>
      <c r="J32" s="70">
        <f t="shared" ref="J32:J33" si="19">494.2-494.2</f>
        <v>0</v>
      </c>
      <c r="K32" s="70">
        <f t="shared" ref="K32:K33" si="20">479.9-479.9</f>
        <v>0</v>
      </c>
      <c r="L32" s="20">
        <f t="shared" ref="L32:L33" si="21">251.9-251.9</f>
        <v>0</v>
      </c>
      <c r="M32" s="36">
        <v>0</v>
      </c>
      <c r="N32" s="36">
        <v>0</v>
      </c>
      <c r="O32" s="36">
        <v>0</v>
      </c>
      <c r="R32" s="4"/>
    </row>
    <row r="33" spans="1:18" ht="30" customHeight="1" x14ac:dyDescent="0.2">
      <c r="A33" s="104"/>
      <c r="B33" s="107"/>
      <c r="C33" s="93"/>
      <c r="D33" s="90"/>
      <c r="E33" s="42">
        <v>902</v>
      </c>
      <c r="F33" s="40" t="s">
        <v>68</v>
      </c>
      <c r="G33" s="23" t="s">
        <v>86</v>
      </c>
      <c r="H33" s="23">
        <v>240</v>
      </c>
      <c r="I33" s="96"/>
      <c r="J33" s="70">
        <f t="shared" si="19"/>
        <v>0</v>
      </c>
      <c r="K33" s="70">
        <f t="shared" si="20"/>
        <v>0</v>
      </c>
      <c r="L33" s="20">
        <f t="shared" si="21"/>
        <v>0</v>
      </c>
      <c r="M33" s="36">
        <v>0</v>
      </c>
      <c r="N33" s="36">
        <v>0</v>
      </c>
      <c r="O33" s="36">
        <v>0</v>
      </c>
      <c r="R33" s="4"/>
    </row>
    <row r="34" spans="1:18" ht="34.5" customHeight="1" x14ac:dyDescent="0.2">
      <c r="A34" s="14" t="s">
        <v>39</v>
      </c>
      <c r="B34" s="24" t="s">
        <v>41</v>
      </c>
      <c r="C34" s="30" t="s">
        <v>51</v>
      </c>
      <c r="D34" s="8" t="s">
        <v>35</v>
      </c>
      <c r="E34" s="19">
        <v>902</v>
      </c>
      <c r="F34" s="40" t="s">
        <v>68</v>
      </c>
      <c r="G34" s="23" t="s">
        <v>117</v>
      </c>
      <c r="H34" s="23" t="s">
        <v>16</v>
      </c>
      <c r="I34" s="25">
        <f>2187.6-2187.6</f>
        <v>0</v>
      </c>
      <c r="J34" s="70">
        <v>18284.5</v>
      </c>
      <c r="K34" s="70">
        <f>4218.1-4218.1</f>
        <v>0</v>
      </c>
      <c r="L34" s="70">
        <v>0</v>
      </c>
      <c r="M34" s="25">
        <v>8696.9</v>
      </c>
      <c r="N34" s="25">
        <v>9535</v>
      </c>
      <c r="O34" s="25">
        <v>0</v>
      </c>
      <c r="R34" s="4"/>
    </row>
    <row r="35" spans="1:18" ht="34.5" customHeight="1" x14ac:dyDescent="0.2">
      <c r="A35" s="14" t="s">
        <v>114</v>
      </c>
      <c r="B35" s="24" t="s">
        <v>115</v>
      </c>
      <c r="C35" s="30" t="s">
        <v>116</v>
      </c>
      <c r="D35" s="8" t="s">
        <v>32</v>
      </c>
      <c r="E35" s="53">
        <v>902</v>
      </c>
      <c r="F35" s="40" t="s">
        <v>68</v>
      </c>
      <c r="G35" s="23" t="s">
        <v>117</v>
      </c>
      <c r="H35" s="23" t="s">
        <v>16</v>
      </c>
      <c r="I35" s="25">
        <v>0</v>
      </c>
      <c r="J35" s="70">
        <f>6390.4+918.9+109.9</f>
        <v>7419.1999999999989</v>
      </c>
      <c r="K35" s="70">
        <v>0</v>
      </c>
      <c r="L35" s="70">
        <v>0</v>
      </c>
      <c r="M35" s="25">
        <v>0</v>
      </c>
      <c r="N35" s="25">
        <v>0</v>
      </c>
      <c r="O35" s="25">
        <v>0</v>
      </c>
      <c r="R35" s="4"/>
    </row>
    <row r="36" spans="1:18" ht="68.45" customHeight="1" x14ac:dyDescent="0.2">
      <c r="A36" s="14" t="s">
        <v>108</v>
      </c>
      <c r="B36" s="33" t="s">
        <v>28</v>
      </c>
      <c r="C36" s="63" t="s">
        <v>109</v>
      </c>
      <c r="D36" s="8" t="s">
        <v>32</v>
      </c>
      <c r="E36" s="53">
        <v>902</v>
      </c>
      <c r="F36" s="40" t="s">
        <v>68</v>
      </c>
      <c r="G36" s="23" t="s">
        <v>78</v>
      </c>
      <c r="H36" s="23" t="s">
        <v>16</v>
      </c>
      <c r="I36" s="25">
        <f>I37+I38</f>
        <v>350.1</v>
      </c>
      <c r="J36" s="70">
        <f t="shared" ref="J36:L36" si="22">J37+J38</f>
        <v>216.79999999999998</v>
      </c>
      <c r="K36" s="70">
        <f t="shared" si="22"/>
        <v>605</v>
      </c>
      <c r="L36" s="70">
        <f t="shared" si="22"/>
        <v>605</v>
      </c>
      <c r="M36" s="25">
        <v>0</v>
      </c>
      <c r="N36" s="25">
        <v>0</v>
      </c>
      <c r="O36" s="25">
        <v>0</v>
      </c>
      <c r="R36" s="4"/>
    </row>
    <row r="37" spans="1:18" ht="40.15" customHeight="1" x14ac:dyDescent="0.2">
      <c r="A37" s="97" t="s">
        <v>110</v>
      </c>
      <c r="B37" s="99" t="s">
        <v>41</v>
      </c>
      <c r="C37" s="101" t="s">
        <v>111</v>
      </c>
      <c r="D37" s="88" t="s">
        <v>32</v>
      </c>
      <c r="E37" s="53">
        <v>902</v>
      </c>
      <c r="F37" s="40" t="s">
        <v>68</v>
      </c>
      <c r="G37" s="23" t="s">
        <v>112</v>
      </c>
      <c r="H37" s="23">
        <v>810</v>
      </c>
      <c r="I37" s="25">
        <f>317.5-2.4</f>
        <v>315.10000000000002</v>
      </c>
      <c r="J37" s="70">
        <v>178.2</v>
      </c>
      <c r="K37" s="70">
        <v>547.5</v>
      </c>
      <c r="L37" s="70">
        <v>547.5</v>
      </c>
      <c r="M37" s="25">
        <v>0</v>
      </c>
      <c r="N37" s="25">
        <v>0</v>
      </c>
      <c r="O37" s="25">
        <v>0</v>
      </c>
      <c r="R37" s="4"/>
    </row>
    <row r="38" spans="1:18" ht="42.6" customHeight="1" x14ac:dyDescent="0.2">
      <c r="A38" s="98"/>
      <c r="B38" s="100"/>
      <c r="C38" s="101"/>
      <c r="D38" s="90"/>
      <c r="E38" s="53">
        <v>902</v>
      </c>
      <c r="F38" s="40" t="s">
        <v>68</v>
      </c>
      <c r="G38" s="23" t="s">
        <v>113</v>
      </c>
      <c r="H38" s="23">
        <v>810</v>
      </c>
      <c r="I38" s="25">
        <v>35</v>
      </c>
      <c r="J38" s="70">
        <v>38.6</v>
      </c>
      <c r="K38" s="70">
        <v>57.5</v>
      </c>
      <c r="L38" s="70">
        <v>57.5</v>
      </c>
      <c r="M38" s="25">
        <v>0</v>
      </c>
      <c r="N38" s="25">
        <v>0</v>
      </c>
      <c r="O38" s="25">
        <v>0</v>
      </c>
      <c r="R38" s="4"/>
    </row>
    <row r="39" spans="1:18" ht="36" customHeight="1" x14ac:dyDescent="0.2">
      <c r="A39" s="14" t="s">
        <v>23</v>
      </c>
      <c r="B39" s="33" t="s">
        <v>91</v>
      </c>
      <c r="C39" s="34" t="s">
        <v>64</v>
      </c>
      <c r="D39" s="8" t="s">
        <v>52</v>
      </c>
      <c r="E39" s="19">
        <v>902</v>
      </c>
      <c r="F39" s="40" t="s">
        <v>69</v>
      </c>
      <c r="G39" s="38" t="s">
        <v>74</v>
      </c>
      <c r="H39" s="6" t="s">
        <v>16</v>
      </c>
      <c r="I39" s="2">
        <f>I40</f>
        <v>1074.5999999999999</v>
      </c>
      <c r="J39" s="20">
        <f t="shared" ref="J39:L39" si="23">J40</f>
        <v>1127.2</v>
      </c>
      <c r="K39" s="20">
        <f t="shared" si="23"/>
        <v>2269.9</v>
      </c>
      <c r="L39" s="20">
        <f t="shared" si="23"/>
        <v>2269.9</v>
      </c>
      <c r="M39" s="2">
        <v>2326.3000000000002</v>
      </c>
      <c r="N39" s="2">
        <v>2326.3000000000002</v>
      </c>
      <c r="O39" s="2">
        <v>2326.3000000000002</v>
      </c>
      <c r="R39" s="4"/>
    </row>
    <row r="40" spans="1:18" ht="27.75" customHeight="1" x14ac:dyDescent="0.2">
      <c r="A40" s="14" t="s">
        <v>29</v>
      </c>
      <c r="B40" s="29"/>
      <c r="C40" s="29"/>
      <c r="D40" s="8" t="s">
        <v>34</v>
      </c>
      <c r="E40" s="31">
        <v>902</v>
      </c>
      <c r="F40" s="40" t="s">
        <v>69</v>
      </c>
      <c r="G40" s="38" t="s">
        <v>74</v>
      </c>
      <c r="H40" s="31" t="s">
        <v>16</v>
      </c>
      <c r="I40" s="2">
        <f>I41</f>
        <v>1074.5999999999999</v>
      </c>
      <c r="J40" s="20">
        <f t="shared" ref="J40:L40" si="24">J41</f>
        <v>1127.2</v>
      </c>
      <c r="K40" s="20">
        <f t="shared" si="24"/>
        <v>2269.9</v>
      </c>
      <c r="L40" s="20">
        <f t="shared" si="24"/>
        <v>2269.9</v>
      </c>
      <c r="M40" s="2">
        <f t="shared" ref="M40:O40" si="25">M39</f>
        <v>2326.3000000000002</v>
      </c>
      <c r="N40" s="2">
        <f t="shared" si="25"/>
        <v>2326.3000000000002</v>
      </c>
      <c r="O40" s="2">
        <f t="shared" si="25"/>
        <v>2326.3000000000002</v>
      </c>
      <c r="R40" s="4"/>
    </row>
    <row r="41" spans="1:18" ht="36" customHeight="1" x14ac:dyDescent="0.2">
      <c r="A41" s="14" t="s">
        <v>30</v>
      </c>
      <c r="B41" s="29" t="s">
        <v>28</v>
      </c>
      <c r="C41" s="30" t="s">
        <v>53</v>
      </c>
      <c r="D41" s="8" t="s">
        <v>34</v>
      </c>
      <c r="E41" s="31">
        <v>902</v>
      </c>
      <c r="F41" s="40" t="s">
        <v>69</v>
      </c>
      <c r="G41" s="38" t="s">
        <v>74</v>
      </c>
      <c r="H41" s="31" t="s">
        <v>16</v>
      </c>
      <c r="I41" s="2">
        <f>I42+I43</f>
        <v>1074.5999999999999</v>
      </c>
      <c r="J41" s="20">
        <f t="shared" ref="J41:O41" si="26">J42+J43</f>
        <v>1127.2</v>
      </c>
      <c r="K41" s="20">
        <f t="shared" si="26"/>
        <v>2269.9</v>
      </c>
      <c r="L41" s="20">
        <f t="shared" si="26"/>
        <v>2269.9</v>
      </c>
      <c r="M41" s="2">
        <f t="shared" si="26"/>
        <v>2326.3000000000002</v>
      </c>
      <c r="N41" s="2">
        <f t="shared" si="26"/>
        <v>2326.3000000000002</v>
      </c>
      <c r="O41" s="2">
        <f t="shared" si="26"/>
        <v>2326.3000000000002</v>
      </c>
      <c r="R41" s="4"/>
    </row>
    <row r="42" spans="1:18" ht="33.75" customHeight="1" x14ac:dyDescent="0.2">
      <c r="A42" s="14" t="s">
        <v>54</v>
      </c>
      <c r="B42" s="24" t="s">
        <v>41</v>
      </c>
      <c r="C42" s="29" t="s">
        <v>55</v>
      </c>
      <c r="D42" s="8" t="s">
        <v>34</v>
      </c>
      <c r="E42" s="19">
        <v>902</v>
      </c>
      <c r="F42" s="40" t="s">
        <v>69</v>
      </c>
      <c r="G42" s="38" t="s">
        <v>75</v>
      </c>
      <c r="H42" s="6">
        <v>611</v>
      </c>
      <c r="I42" s="20">
        <v>771.4</v>
      </c>
      <c r="J42" s="20">
        <v>746.9</v>
      </c>
      <c r="K42" s="20">
        <v>1889.6</v>
      </c>
      <c r="L42" s="20">
        <v>1889.6</v>
      </c>
      <c r="M42" s="20">
        <f t="shared" ref="M42:O42" si="27">M39-M43</f>
        <v>1861.4</v>
      </c>
      <c r="N42" s="20">
        <f t="shared" si="27"/>
        <v>1861.4</v>
      </c>
      <c r="O42" s="20">
        <f t="shared" si="27"/>
        <v>1861.4</v>
      </c>
      <c r="R42" s="4"/>
    </row>
    <row r="43" spans="1:18" ht="51.75" customHeight="1" x14ac:dyDescent="0.2">
      <c r="A43" s="14" t="s">
        <v>56</v>
      </c>
      <c r="B43" s="24" t="s">
        <v>41</v>
      </c>
      <c r="C43" s="29" t="s">
        <v>57</v>
      </c>
      <c r="D43" s="8" t="s">
        <v>34</v>
      </c>
      <c r="E43" s="19">
        <v>902</v>
      </c>
      <c r="F43" s="40" t="s">
        <v>69</v>
      </c>
      <c r="G43" s="38" t="s">
        <v>75</v>
      </c>
      <c r="H43" s="38">
        <v>611</v>
      </c>
      <c r="I43" s="20">
        <v>303.2</v>
      </c>
      <c r="J43" s="20">
        <v>380.3</v>
      </c>
      <c r="K43" s="20">
        <v>380.3</v>
      </c>
      <c r="L43" s="20">
        <v>380.3</v>
      </c>
      <c r="M43" s="20">
        <v>464.9</v>
      </c>
      <c r="N43" s="20">
        <v>464.9</v>
      </c>
      <c r="O43" s="20">
        <v>464.9</v>
      </c>
      <c r="R43" s="4"/>
    </row>
    <row r="44" spans="1:18" ht="30.75" customHeight="1" x14ac:dyDescent="0.2">
      <c r="A44" s="14" t="s">
        <v>24</v>
      </c>
      <c r="B44" s="33" t="s">
        <v>92</v>
      </c>
      <c r="C44" s="33" t="s">
        <v>65</v>
      </c>
      <c r="D44" s="8" t="s">
        <v>47</v>
      </c>
      <c r="E44" s="19">
        <v>902</v>
      </c>
      <c r="F44" s="40" t="s">
        <v>76</v>
      </c>
      <c r="G44" s="38" t="s">
        <v>77</v>
      </c>
      <c r="H44" s="6" t="s">
        <v>16</v>
      </c>
      <c r="I44" s="20">
        <f>I46</f>
        <v>14252.2</v>
      </c>
      <c r="J44" s="20">
        <f t="shared" ref="J44:O44" si="28">J46</f>
        <v>13356.4</v>
      </c>
      <c r="K44" s="20">
        <f t="shared" si="28"/>
        <v>10473.9</v>
      </c>
      <c r="L44" s="20">
        <f t="shared" si="28"/>
        <v>10473.9</v>
      </c>
      <c r="M44" s="20">
        <f t="shared" si="28"/>
        <v>16928.2</v>
      </c>
      <c r="N44" s="20">
        <f t="shared" si="28"/>
        <v>16928.2</v>
      </c>
      <c r="O44" s="20">
        <f t="shared" si="28"/>
        <v>16928.2</v>
      </c>
      <c r="R44" s="4"/>
    </row>
    <row r="45" spans="1:18" ht="24.75" customHeight="1" x14ac:dyDescent="0.2">
      <c r="A45" s="14" t="s">
        <v>31</v>
      </c>
      <c r="B45" s="29"/>
      <c r="C45" s="29"/>
      <c r="D45" s="8" t="s">
        <v>32</v>
      </c>
      <c r="E45" s="31">
        <v>902</v>
      </c>
      <c r="F45" s="40" t="s">
        <v>76</v>
      </c>
      <c r="G45" s="38" t="s">
        <v>77</v>
      </c>
      <c r="H45" s="31" t="s">
        <v>16</v>
      </c>
      <c r="I45" s="20">
        <f>I44</f>
        <v>14252.2</v>
      </c>
      <c r="J45" s="20">
        <f t="shared" ref="J45:O45" si="29">J44</f>
        <v>13356.4</v>
      </c>
      <c r="K45" s="20">
        <f t="shared" si="29"/>
        <v>10473.9</v>
      </c>
      <c r="L45" s="20">
        <f t="shared" si="29"/>
        <v>10473.9</v>
      </c>
      <c r="M45" s="20">
        <f t="shared" si="29"/>
        <v>16928.2</v>
      </c>
      <c r="N45" s="20">
        <f t="shared" si="29"/>
        <v>16928.2</v>
      </c>
      <c r="O45" s="20">
        <f t="shared" si="29"/>
        <v>16928.2</v>
      </c>
      <c r="R45" s="4"/>
    </row>
    <row r="46" spans="1:18" ht="32.25" customHeight="1" x14ac:dyDescent="0.2">
      <c r="A46" s="16" t="s">
        <v>58</v>
      </c>
      <c r="B46" s="22" t="s">
        <v>28</v>
      </c>
      <c r="C46" s="26" t="s">
        <v>127</v>
      </c>
      <c r="D46" s="8" t="s">
        <v>32</v>
      </c>
      <c r="E46" s="19">
        <v>902</v>
      </c>
      <c r="F46" s="40" t="s">
        <v>76</v>
      </c>
      <c r="G46" s="38" t="s">
        <v>79</v>
      </c>
      <c r="H46" s="6" t="s">
        <v>16</v>
      </c>
      <c r="I46" s="37">
        <v>14252.2</v>
      </c>
      <c r="J46" s="37">
        <f>13236.4+120</f>
        <v>13356.4</v>
      </c>
      <c r="K46" s="37">
        <f>10573.9-100</f>
        <v>10473.9</v>
      </c>
      <c r="L46" s="37">
        <f>10573.9-100</f>
        <v>10473.9</v>
      </c>
      <c r="M46" s="37">
        <v>16928.2</v>
      </c>
      <c r="N46" s="37">
        <v>16928.2</v>
      </c>
      <c r="O46" s="37">
        <v>16928.2</v>
      </c>
      <c r="R46" s="4"/>
    </row>
    <row r="47" spans="1:18" ht="34.15" customHeight="1" x14ac:dyDescent="0.2">
      <c r="A47" s="16" t="s">
        <v>93</v>
      </c>
      <c r="B47" s="24" t="s">
        <v>94</v>
      </c>
      <c r="C47" s="26" t="s">
        <v>95</v>
      </c>
      <c r="D47" s="26" t="s">
        <v>32</v>
      </c>
      <c r="E47" s="53">
        <v>902</v>
      </c>
      <c r="F47" s="40" t="s">
        <v>96</v>
      </c>
      <c r="G47" s="59" t="s">
        <v>97</v>
      </c>
      <c r="H47" s="5">
        <v>244</v>
      </c>
      <c r="I47" s="60">
        <v>0</v>
      </c>
      <c r="J47" s="60">
        <f>J49+J50+J51</f>
        <v>240</v>
      </c>
      <c r="K47" s="60">
        <f t="shared" ref="K47:O47" si="30">K49+K50+K51</f>
        <v>0</v>
      </c>
      <c r="L47" s="60">
        <f t="shared" si="30"/>
        <v>0</v>
      </c>
      <c r="M47" s="60">
        <f t="shared" si="30"/>
        <v>781.3</v>
      </c>
      <c r="N47" s="60">
        <f t="shared" si="30"/>
        <v>781.3</v>
      </c>
      <c r="O47" s="60">
        <f t="shared" si="30"/>
        <v>781.3</v>
      </c>
      <c r="R47" s="4"/>
    </row>
    <row r="48" spans="1:18" ht="35.450000000000003" customHeight="1" x14ac:dyDescent="0.2">
      <c r="A48" s="16" t="s">
        <v>98</v>
      </c>
      <c r="B48" s="24" t="s">
        <v>28</v>
      </c>
      <c r="C48" s="26" t="s">
        <v>99</v>
      </c>
      <c r="D48" s="26" t="s">
        <v>32</v>
      </c>
      <c r="E48" s="53">
        <v>902</v>
      </c>
      <c r="F48" s="40" t="s">
        <v>96</v>
      </c>
      <c r="G48" s="59" t="s">
        <v>97</v>
      </c>
      <c r="H48" s="5">
        <v>244</v>
      </c>
      <c r="I48" s="60">
        <v>0</v>
      </c>
      <c r="J48" s="60">
        <f>J49+J50+J51</f>
        <v>240</v>
      </c>
      <c r="K48" s="60">
        <f t="shared" ref="K48:O48" si="31">K49+K50+K51</f>
        <v>0</v>
      </c>
      <c r="L48" s="60">
        <f t="shared" si="31"/>
        <v>0</v>
      </c>
      <c r="M48" s="60">
        <f t="shared" si="31"/>
        <v>781.3</v>
      </c>
      <c r="N48" s="60">
        <f t="shared" si="31"/>
        <v>781.3</v>
      </c>
      <c r="O48" s="60">
        <f t="shared" si="31"/>
        <v>781.3</v>
      </c>
      <c r="R48" s="4"/>
    </row>
    <row r="49" spans="1:18" s="18" customFormat="1" ht="16.899999999999999" customHeight="1" x14ac:dyDescent="0.2">
      <c r="A49" s="61" t="s">
        <v>100</v>
      </c>
      <c r="B49" s="24" t="s">
        <v>101</v>
      </c>
      <c r="C49" s="33" t="s">
        <v>102</v>
      </c>
      <c r="D49" s="33" t="s">
        <v>32</v>
      </c>
      <c r="E49" s="53">
        <v>902</v>
      </c>
      <c r="F49" s="40" t="s">
        <v>96</v>
      </c>
      <c r="G49" s="59" t="s">
        <v>103</v>
      </c>
      <c r="H49" s="5">
        <v>244</v>
      </c>
      <c r="I49" s="60">
        <v>0</v>
      </c>
      <c r="J49" s="60">
        <v>200</v>
      </c>
      <c r="K49" s="60">
        <v>0</v>
      </c>
      <c r="L49" s="60">
        <v>0</v>
      </c>
      <c r="M49" s="60">
        <v>220.8</v>
      </c>
      <c r="N49" s="60">
        <v>220.8</v>
      </c>
      <c r="O49" s="60">
        <v>220.8</v>
      </c>
      <c r="R49" s="17"/>
    </row>
    <row r="50" spans="1:18" ht="18.600000000000001" customHeight="1" x14ac:dyDescent="0.2">
      <c r="A50" s="14" t="s">
        <v>104</v>
      </c>
      <c r="B50" s="24" t="s">
        <v>101</v>
      </c>
      <c r="C50" s="33" t="s">
        <v>105</v>
      </c>
      <c r="D50" s="33" t="s">
        <v>32</v>
      </c>
      <c r="E50" s="53">
        <v>902</v>
      </c>
      <c r="F50" s="40" t="s">
        <v>96</v>
      </c>
      <c r="G50" s="59" t="s">
        <v>103</v>
      </c>
      <c r="H50" s="5">
        <v>244</v>
      </c>
      <c r="I50" s="60">
        <v>0</v>
      </c>
      <c r="J50" s="60">
        <v>40</v>
      </c>
      <c r="K50" s="60">
        <v>0</v>
      </c>
      <c r="L50" s="60">
        <v>0</v>
      </c>
      <c r="M50" s="60">
        <v>340.5</v>
      </c>
      <c r="N50" s="60">
        <v>340.5</v>
      </c>
      <c r="O50" s="60">
        <v>340.5</v>
      </c>
    </row>
    <row r="51" spans="1:18" ht="20.45" customHeight="1" x14ac:dyDescent="0.2">
      <c r="A51" s="14" t="s">
        <v>106</v>
      </c>
      <c r="B51" s="24" t="s">
        <v>101</v>
      </c>
      <c r="C51" s="33" t="s">
        <v>107</v>
      </c>
      <c r="D51" s="33" t="s">
        <v>32</v>
      </c>
      <c r="E51" s="53">
        <v>902</v>
      </c>
      <c r="F51" s="40" t="s">
        <v>96</v>
      </c>
      <c r="G51" s="59" t="s">
        <v>103</v>
      </c>
      <c r="H51" s="5">
        <v>244</v>
      </c>
      <c r="I51" s="60">
        <v>0</v>
      </c>
      <c r="J51" s="60">
        <v>0</v>
      </c>
      <c r="K51" s="60">
        <v>0</v>
      </c>
      <c r="L51" s="60">
        <v>0</v>
      </c>
      <c r="M51" s="62">
        <v>220</v>
      </c>
      <c r="N51" s="62">
        <v>220</v>
      </c>
      <c r="O51" s="62">
        <v>220</v>
      </c>
      <c r="P51" s="1" t="s">
        <v>82</v>
      </c>
    </row>
    <row r="52" spans="1:18" ht="31.9" customHeight="1" x14ac:dyDescent="0.35">
      <c r="B52" s="49"/>
      <c r="C52" s="49"/>
      <c r="D52" s="49"/>
      <c r="E52" s="49"/>
      <c r="F52" s="49"/>
      <c r="G52" s="43"/>
      <c r="H52" s="43"/>
      <c r="I52" s="43"/>
      <c r="J52" s="71"/>
      <c r="K52" s="71"/>
      <c r="L52" s="71"/>
      <c r="M52" s="110"/>
      <c r="N52" s="110"/>
      <c r="O52" s="39"/>
    </row>
    <row r="53" spans="1:18" s="64" customFormat="1" ht="77.25" customHeight="1" x14ac:dyDescent="0.3">
      <c r="A53" s="108" t="s">
        <v>130</v>
      </c>
      <c r="B53" s="108"/>
      <c r="C53" s="108"/>
      <c r="D53" s="108"/>
      <c r="E53" s="108"/>
      <c r="F53" s="108"/>
      <c r="G53" s="84"/>
      <c r="H53" s="84"/>
      <c r="I53" s="84"/>
      <c r="J53" s="109" t="s">
        <v>131</v>
      </c>
      <c r="K53" s="109"/>
      <c r="L53" s="72"/>
    </row>
    <row r="54" spans="1:18" s="64" customFormat="1" ht="24.6" customHeight="1" x14ac:dyDescent="0.3">
      <c r="A54" s="111"/>
      <c r="B54" s="111"/>
      <c r="C54" s="111"/>
      <c r="D54" s="1"/>
      <c r="E54" s="72"/>
      <c r="F54" s="72"/>
      <c r="G54" s="79"/>
      <c r="H54" s="79"/>
      <c r="J54" s="87"/>
      <c r="K54" s="87"/>
      <c r="L54" s="79"/>
      <c r="M54" s="79"/>
      <c r="N54" s="79"/>
      <c r="O54" s="79"/>
    </row>
    <row r="55" spans="1:18" s="64" customFormat="1" ht="20.45" customHeight="1" x14ac:dyDescent="0.3">
      <c r="A55" s="86"/>
      <c r="B55" s="86"/>
      <c r="C55" s="86"/>
      <c r="D55" s="86"/>
      <c r="E55" s="72"/>
      <c r="F55" s="80"/>
      <c r="G55" s="79"/>
      <c r="H55" s="79"/>
      <c r="J55" s="87"/>
      <c r="K55" s="87"/>
      <c r="L55" s="79"/>
      <c r="M55" s="79"/>
      <c r="N55" s="79"/>
      <c r="O55" s="79"/>
    </row>
    <row r="56" spans="1:18" x14ac:dyDescent="0.2"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</row>
    <row r="57" spans="1:18" x14ac:dyDescent="0.2">
      <c r="B57" s="3"/>
    </row>
    <row r="59" spans="1:18" x14ac:dyDescent="0.2">
      <c r="B59" s="3"/>
    </row>
    <row r="60" spans="1:18" x14ac:dyDescent="0.2">
      <c r="B60" s="3"/>
    </row>
    <row r="61" spans="1:18" x14ac:dyDescent="0.2">
      <c r="B61" s="3"/>
    </row>
    <row r="62" spans="1:18" x14ac:dyDescent="0.2">
      <c r="B62" s="3"/>
    </row>
    <row r="63" spans="1:18" x14ac:dyDescent="0.2">
      <c r="B63" s="3"/>
    </row>
  </sheetData>
  <mergeCells count="38">
    <mergeCell ref="J2:O2"/>
    <mergeCell ref="D16:D17"/>
    <mergeCell ref="C16:C17"/>
    <mergeCell ref="B16:B17"/>
    <mergeCell ref="N16:N17"/>
    <mergeCell ref="M16:M17"/>
    <mergeCell ref="B56:O56"/>
    <mergeCell ref="A6:A7"/>
    <mergeCell ref="B4:O4"/>
    <mergeCell ref="B5:O5"/>
    <mergeCell ref="I6:O6"/>
    <mergeCell ref="E6:H6"/>
    <mergeCell ref="D6:D7"/>
    <mergeCell ref="C6:C7"/>
    <mergeCell ref="B6:B7"/>
    <mergeCell ref="A16:A17"/>
    <mergeCell ref="J54:K54"/>
    <mergeCell ref="O16:O17"/>
    <mergeCell ref="I16:I17"/>
    <mergeCell ref="J16:J17"/>
    <mergeCell ref="K16:K17"/>
    <mergeCell ref="L16:L17"/>
    <mergeCell ref="A1:P1"/>
    <mergeCell ref="A55:D55"/>
    <mergeCell ref="J55:K55"/>
    <mergeCell ref="D31:D33"/>
    <mergeCell ref="C31:C33"/>
    <mergeCell ref="I31:I33"/>
    <mergeCell ref="A37:A38"/>
    <mergeCell ref="B37:B38"/>
    <mergeCell ref="C37:C38"/>
    <mergeCell ref="D37:D38"/>
    <mergeCell ref="A31:A33"/>
    <mergeCell ref="B31:B33"/>
    <mergeCell ref="A53:F53"/>
    <mergeCell ref="J53:K53"/>
    <mergeCell ref="M52:N52"/>
    <mergeCell ref="A54:C54"/>
  </mergeCells>
  <pageMargins left="0.31496062992125984" right="0.31496062992125984" top="0.55118110236220474" bottom="0.55118110236220474" header="0.31496062992125984" footer="0.31496062992125984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 4</vt:lpstr>
      <vt:lpstr>'прил 4'!Заголовки_для_печати</vt:lpstr>
      <vt:lpstr>'прил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2015-08-04T09:13:53Z</dcterms:modified>
</cp:coreProperties>
</file>