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2980" windowHeight="9528" firstSheet="1" activeTab="1"/>
  </bookViews>
  <sheets>
    <sheet name="перечень проектов" sheetId="1" r:id="rId1"/>
    <sheet name="оценка " sheetId="8" r:id="rId2"/>
  </sheets>
  <definedNames>
    <definedName name="_xlnm.Print_Titles" localSheetId="1">'оценка '!$A:$C,'оценка '!$7:$8</definedName>
    <definedName name="_xlnm.Print_Titles" localSheetId="0">'перечень проектов'!$8:$9</definedName>
  </definedNames>
  <calcPr calcId="144525"/>
</workbook>
</file>

<file path=xl/calcChain.xml><?xml version="1.0" encoding="utf-8"?>
<calcChain xmlns="http://schemas.openxmlformats.org/spreadsheetml/2006/main">
  <c r="U14" i="8" l="1"/>
  <c r="U13" i="8"/>
  <c r="U10" i="8"/>
  <c r="U17" i="8" s="1"/>
  <c r="S14" i="8" l="1"/>
  <c r="S13" i="8"/>
  <c r="S12" i="8"/>
  <c r="S11" i="8"/>
  <c r="S10" i="8"/>
  <c r="S9" i="8"/>
  <c r="Q14" i="8"/>
  <c r="Q13" i="8"/>
  <c r="Q12" i="8"/>
  <c r="Q11" i="8"/>
  <c r="Q10" i="8"/>
  <c r="Q9" i="8"/>
  <c r="O12" i="8"/>
  <c r="M12" i="8"/>
  <c r="K12" i="8"/>
  <c r="I12" i="8"/>
  <c r="G12" i="8"/>
  <c r="E12" i="8"/>
  <c r="O14" i="8"/>
  <c r="M14" i="8"/>
  <c r="K14" i="8"/>
  <c r="I14" i="8"/>
  <c r="G14" i="8"/>
  <c r="E14" i="8"/>
  <c r="O13" i="8"/>
  <c r="M13" i="8"/>
  <c r="K13" i="8"/>
  <c r="I13" i="8"/>
  <c r="G13" i="8"/>
  <c r="E13" i="8"/>
  <c r="O11" i="8"/>
  <c r="M11" i="8"/>
  <c r="K11" i="8"/>
  <c r="I11" i="8"/>
  <c r="G11" i="8"/>
  <c r="E11" i="8"/>
  <c r="O10" i="8"/>
  <c r="M10" i="8"/>
  <c r="K10" i="8"/>
  <c r="I10" i="8"/>
  <c r="G10" i="8"/>
  <c r="E10" i="8"/>
  <c r="O9" i="8"/>
  <c r="M9" i="8"/>
  <c r="K9" i="8"/>
  <c r="I9" i="8"/>
  <c r="G9" i="8"/>
  <c r="E9" i="8"/>
  <c r="C11" i="1"/>
  <c r="E36" i="1"/>
  <c r="F36" i="1"/>
  <c r="G36" i="1"/>
  <c r="D36" i="1"/>
  <c r="C30" i="1"/>
  <c r="C25" i="1"/>
  <c r="C22" i="1"/>
  <c r="C19" i="1"/>
  <c r="C16" i="1"/>
  <c r="C13" i="1"/>
  <c r="C10" i="1"/>
  <c r="C36" i="1" s="1"/>
  <c r="Q17" i="8" l="1"/>
  <c r="S17" i="8"/>
  <c r="I17" i="8"/>
  <c r="M17" i="8"/>
  <c r="E17" i="8"/>
  <c r="O17" i="8"/>
  <c r="K17" i="8"/>
  <c r="G17" i="8"/>
</calcChain>
</file>

<file path=xl/sharedStrings.xml><?xml version="1.0" encoding="utf-8"?>
<sst xmlns="http://schemas.openxmlformats.org/spreadsheetml/2006/main" count="138" uniqueCount="95">
  <si>
    <t>Рейтинговое место</t>
  </si>
  <si>
    <t>Объем средств, необходимый для реализации проекта (тыс. рублей)</t>
  </si>
  <si>
    <t>Количество форм нефинансового участия физических и (или) юридических лиц в реализации проекта</t>
  </si>
  <si>
    <t>всего</t>
  </si>
  <si>
    <t>объем собственных средств местного бюджета</t>
  </si>
  <si>
    <t>объем средств физических лиц</t>
  </si>
  <si>
    <t>к протоколу заседания муниципальной</t>
  </si>
  <si>
    <t>от 31.08.2021 № 1</t>
  </si>
  <si>
    <t>комиссии по отбору инициативных проектов</t>
  </si>
  <si>
    <t>Приложение № 1</t>
  </si>
  <si>
    <t>№</t>
  </si>
  <si>
    <t xml:space="preserve">Наименование показателя </t>
  </si>
  <si>
    <t xml:space="preserve">Количественный показатель </t>
  </si>
  <si>
    <t>Баллы</t>
  </si>
  <si>
    <t>1.</t>
  </si>
  <si>
    <t>2.</t>
  </si>
  <si>
    <t xml:space="preserve">Количество благополучателей (человек), которые будут регулярно (не реже одного раза в месяц) пользоваться результатами реализации инициативного проекта </t>
  </si>
  <si>
    <t xml:space="preserve">1 балл за каждые 
100 человек, 
но не более 
15 баллов
</t>
  </si>
  <si>
    <t>3.</t>
  </si>
  <si>
    <t>4.</t>
  </si>
  <si>
    <t xml:space="preserve">Отношение размера инициативных платежей физических лиц в софинансировании инициативного проекта 
к стоимости инициативного проекта 
</t>
  </si>
  <si>
    <t xml:space="preserve">1 балл за каждый 
1 процент софинансирования, но не более 
25 баллов
</t>
  </si>
  <si>
    <t>5.</t>
  </si>
  <si>
    <t xml:space="preserve">Отношение размера инициативных платежей юридических лиц, индивидуальных предпринимателей в софинансировании проекта к стоимости инициативного проекта  
</t>
  </si>
  <si>
    <t xml:space="preserve">1 балл за каждые 
2 процента софинансирования, но не более 
20 баллов
</t>
  </si>
  <si>
    <t>6.</t>
  </si>
  <si>
    <t xml:space="preserve">Количество граждан, изъявивших желание принять трудовое участие в реализации инициативного проекта </t>
  </si>
  <si>
    <t>7.</t>
  </si>
  <si>
    <t>Количество имущественных форм участия в реализации инициативных проекта (предоставление строительной техники, материалов и тому подобное)</t>
  </si>
  <si>
    <t xml:space="preserve">1 балл за каждую 
1 форму нефинансового участия, 
но не более 3 баллов
</t>
  </si>
  <si>
    <t>8.</t>
  </si>
  <si>
    <t xml:space="preserve">Наличие проектно-сметной документации, локальной сметы (сметного расчета), копий смет, расчетов расходов (в зависимости 
от инициативного проекта)
</t>
  </si>
  <si>
    <t>1 балл при наличии</t>
  </si>
  <si>
    <t>в наличии</t>
  </si>
  <si>
    <t xml:space="preserve"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
или благоустройство которых планируется осуществить 
в рамках реализации инициативных проектов 
</t>
  </si>
  <si>
    <t>Итого баллов:</t>
  </si>
  <si>
    <t>Наименование инициативного проекта</t>
  </si>
  <si>
    <t>объем субсидии из областного бюджета</t>
  </si>
  <si>
    <t>объем средств юридических лиц и индивидуальных предпринимателей</t>
  </si>
  <si>
    <t xml:space="preserve">Заместитель Главы Администрации города 
по строительству, жилищным вопросам и
земельно-имущественным отношениям, 
председатель комиссии
</t>
  </si>
  <si>
    <t>О.А. Маловичко</t>
  </si>
  <si>
    <t>№ п/п</t>
  </si>
  <si>
    <t>Начальник отдела стратегического планирования и регулирования тарифных отношений Администрации города</t>
  </si>
  <si>
    <t>В.В. Воронина</t>
  </si>
  <si>
    <t>Рейтин-говый 
балл</t>
  </si>
  <si>
    <t>«Благоустройство территории МАДОУ ЦРР д/с №1 «Глория» по адресу: г. Новошахтинск, ул. Харьковская, 60а (2-й этап)»</t>
  </si>
  <si>
    <t>«Благоустройство площадки для отдыха по ул. Зорге, 47, 49, 51 в городе Новошахтинске Ростовской области»</t>
  </si>
  <si>
    <t>«Благоустройство площадки для отдыха по ул. Радио, 50, 52, 54, 56 в городе Новошахтинске Ростовской области»</t>
  </si>
  <si>
    <t>«Новый год в каждый дом» (Приобретение новогодней искусственной ели, ограждения ели, макушки для ели для МБУК «ГДКиК», расположенного по адресу: Ростовская область, г.Новошахтинск, ул. Советская, 1/18-б»)</t>
  </si>
  <si>
    <t>«Приобретение теневых навесов для МБДОУ д/с №7 «Золотой петушок» по адресу: Ростовская область г.Новошахтинск, ул.Городская, 72/2»</t>
  </si>
  <si>
    <t>«Благоустройство трибуны стадиона МБУ ДО ДЮСШ №4 по адресу: г. Новошахтинск ул. Горняцкая, 46»</t>
  </si>
  <si>
    <t>Выделение техники и рабочих - ИП Медведева В.Б.</t>
  </si>
  <si>
    <t>Электромонтажные работы - ИП Лебеденко О.П.</t>
  </si>
  <si>
    <t>Разгрузочно-погрузочные работы - Стадников М.А.</t>
  </si>
  <si>
    <t>Информация об инициативных проектах, участниках муниципального конкурсного отбора, выдвигаемых в целях получения финансовой поддержки 
за счет субсидий из областного бюджета на их реализацию, планируемых к реализации в 2023 году</t>
  </si>
  <si>
    <t>предоставление краски, обоев, клея для косметического ремонта помещения музея - Щербакова Ю.С.</t>
  </si>
  <si>
    <t>предоставление гарде-робной системы для хра-нения формы юнармейцев - Бабаджанян О.В.</t>
  </si>
  <si>
    <t>предоставление фасадной краски, колеровочной пасты, грунтовки для окрашивания прогулочных веранд - Серкина Н.Ю.</t>
  </si>
  <si>
    <t>предоставление посадочного материала кустарников, деревьев, рассады многолетних цветов - Деменчук Е.П.</t>
  </si>
  <si>
    <t>предоставление бензопилы, стремянок - Фомова Н.В.</t>
  </si>
  <si>
    <t>предоставление спецтехники - ИП Пялин В.В</t>
  </si>
  <si>
    <t>предоставление мешков для мусора на 200 л - Зайцева М.Н</t>
  </si>
  <si>
    <t>предоставление краски - ИП Масютин М.В.</t>
  </si>
  <si>
    <t>предоставление спецтехники - ИП Бойко Л.А.</t>
  </si>
  <si>
    <t>Предоставление краски - Евланский И.Ю.</t>
  </si>
  <si>
    <t>Предоставление мешков для мусора на 200 л - Каюкова Е.Ю.</t>
  </si>
  <si>
    <t>«Воспитываем патриота» (оборудование музея МБОУ СОШ № 1 стендами, интерактивными средствами обучения и приобретение формы для юнармейцев для развития юнармейского движения в образовательной организации)»</t>
  </si>
  <si>
    <t>предоставление транспорта для подвоза материалов для косметического ремонта помещения музея - Рыбасов И.А.</t>
  </si>
  <si>
    <t>уборка территории вокруг теневых навесов - Голоскова Р.В.</t>
  </si>
  <si>
    <t>обрезка кустов и деревьев - Мальцева Е.С</t>
  </si>
  <si>
    <t>погрузка-разгрузка уличного смета - Погибелева Т.А.</t>
  </si>
  <si>
    <t>Рейтин-говый балл бюджет 0</t>
  </si>
  <si>
    <t>предоставление бетономешалки Коломин Н.И.</t>
  </si>
  <si>
    <t>предоставление транспорта для вывоза строительного  мусора (грузовой автомобиль) - Ушанев С.А.</t>
  </si>
  <si>
    <t>предоставление инструмента для сбора мусора (лопаты, метлы) - Карпов В.В.</t>
  </si>
  <si>
    <t xml:space="preserve">1 балл за каждые 
10 человек, 
но не более 10 баллов
</t>
  </si>
  <si>
    <t>Количество граждан, проголосовавших в поддержку выдвижения инициативного проекта в информационно-коммуникационной сети "Интернет"</t>
  </si>
  <si>
    <t>1 балл за каждые 10 человек, но не более 25 баллов</t>
  </si>
  <si>
    <t xml:space="preserve">1 баллов 
при наличии
</t>
  </si>
  <si>
    <t>Приложение № 2</t>
  </si>
  <si>
    <t>М.В. Ермаченко</t>
  </si>
  <si>
    <t xml:space="preserve"> Приобретение игрового и спортивного комплексов; комплектов игровых домиков, фигур из стеклопластика, МАФ и входного узла на игровую площадку, МБУ ДО «ЦРТДиЮ», Новошахтинск Ленина 19 Б.</t>
  </si>
  <si>
    <t xml:space="preserve"> Оснащение светотехническим оборудованием концертного зала МБУДО «Детская музыкальная школа» расположенного по адресу: Ростовская область, город Новошахтинск, проспект Ленина, дом 26.</t>
  </si>
  <si>
    <t xml:space="preserve"> Приобретение игрового, спортивного и развивающего оборудования для воспитанников, в том числе с ОВЗ, МАДОУ ЦРР д/с №1 «Глория» по адресу:
 г. Новошахтинск, 
ул. Харьковская, 124.</t>
  </si>
  <si>
    <t xml:space="preserve"> Приобретение теневых навесов и уличного игрового оборудования для МБДОУ д/с № 25, расположенного по адресу: Ростовская область, 
г. Новошахтинск, 
 ул. Прогрессивная, д. 6.</t>
  </si>
  <si>
    <t xml:space="preserve"> Приобретение теневых навесов и уличного игрового оборудования для МБДОУ д/с №4 по адресу: Ростовская область, 
г. Новошахтинск
 ул. Воровского,15.</t>
  </si>
  <si>
    <t>Приобретение спортивных тренажеров и спортивного инвентаря для МБУ ДО СШ №1, расположенного по адресу: Ростовская область, г. Новошахтинск 
ул. Энгельса, 2.</t>
  </si>
  <si>
    <t xml:space="preserve"> Приобретение и установка контейнерной площадки с контейнерами на терри-тории кладбища по адресу: Ростовская область, город Новошахтинск, улица Красный проспект, 96, 110, 112.</t>
  </si>
  <si>
    <t>Приобретение и установка контейнерной площадки с контейнерами на терри-тории кладбища по адресу: Ростовская область, город Новошахтинск,
 улица 7 Ноября, 136,138.</t>
  </si>
  <si>
    <t>Благоустройство площадки для отдыха, расположенной на земельном участке по улице Республиканской в районе домов 25-27 в городе Новошахтинске Ростовской области.</t>
  </si>
  <si>
    <t>Заместитель Главы Администрации города
 по вопросам экономики, председатель комиссии</t>
  </si>
  <si>
    <t>Начальник отдела стратегического планирования и 
регулирования тарифных отношений Администрации города,
 секретарь комиссии</t>
  </si>
  <si>
    <t>от 19.04.2024 № 2</t>
  </si>
  <si>
    <t xml:space="preserve">Информация о рассмотрении и оценке инициативных проектов, выдвигаемых в целях получения финансовой поддержки за счет субсидий из областного бюджета 
на их реализацию, планируемых к реализации в 2025 году </t>
  </si>
  <si>
    <t>Расчет-ные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</si>
</sst>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%"/>
    <numFmt numFmtId="166" formatCode="_-* #,##0.0\ _₽_-;\-* #,##0.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1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6" fillId="0" borderId="0" xfId="0" applyFont="1"/>
    <xf numFmtId="0" fontId="8" fillId="2" borderId="0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64" fontId="7" fillId="2" borderId="1" xfId="2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1" fontId="9" fillId="2" borderId="1" xfId="2" applyNumberFormat="1" applyFont="1" applyFill="1" applyBorder="1" applyAlignment="1">
      <alignment horizontal="center" vertical="top" wrapText="1"/>
    </xf>
    <xf numFmtId="164" fontId="9" fillId="2" borderId="1" xfId="2" applyNumberFormat="1" applyFont="1" applyFill="1" applyBorder="1" applyAlignment="1">
      <alignment horizontal="center" vertical="top" wrapText="1"/>
    </xf>
    <xf numFmtId="0" fontId="10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1" fontId="6" fillId="3" borderId="1" xfId="2" applyNumberFormat="1" applyFont="1" applyFill="1" applyBorder="1" applyAlignment="1">
      <alignment horizontal="center" vertical="top" wrapText="1"/>
    </xf>
    <xf numFmtId="165" fontId="6" fillId="3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3" fontId="6" fillId="0" borderId="2" xfId="2" applyFont="1" applyBorder="1" applyAlignment="1">
      <alignment horizontal="center" vertical="top" wrapText="1"/>
    </xf>
    <xf numFmtId="43" fontId="6" fillId="0" borderId="3" xfId="2" applyFont="1" applyBorder="1" applyAlignment="1">
      <alignment horizontal="center" vertical="top" wrapText="1"/>
    </xf>
    <xf numFmtId="43" fontId="6" fillId="0" borderId="4" xfId="2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43" fontId="6" fillId="0" borderId="2" xfId="2" applyFont="1" applyBorder="1" applyAlignment="1">
      <alignment horizontal="center" vertical="top"/>
    </xf>
    <xf numFmtId="43" fontId="6" fillId="0" borderId="3" xfId="2" applyFont="1" applyBorder="1" applyAlignment="1">
      <alignment horizontal="center" vertical="top"/>
    </xf>
    <xf numFmtId="43" fontId="6" fillId="0" borderId="4" xfId="2" applyFont="1" applyBorder="1" applyAlignment="1">
      <alignment horizontal="center" vertical="top"/>
    </xf>
    <xf numFmtId="43" fontId="6" fillId="0" borderId="3" xfId="2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166" fontId="6" fillId="0" borderId="2" xfId="2" applyNumberFormat="1" applyFont="1" applyBorder="1" applyAlignment="1">
      <alignment horizontal="center" vertical="top" wrapText="1"/>
    </xf>
    <xf numFmtId="43" fontId="0" fillId="0" borderId="0" xfId="0" applyNumberFormat="1"/>
    <xf numFmtId="0" fontId="6" fillId="0" borderId="1" xfId="0" applyFont="1" applyBorder="1" applyAlignment="1">
      <alignment vertical="top" wrapText="1"/>
    </xf>
    <xf numFmtId="43" fontId="6" fillId="0" borderId="2" xfId="2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vertical="top"/>
    </xf>
    <xf numFmtId="43" fontId="6" fillId="0" borderId="2" xfId="2" applyFont="1" applyBorder="1" applyAlignment="1">
      <alignment horizontal="center" vertical="top" wrapText="1"/>
    </xf>
    <xf numFmtId="43" fontId="6" fillId="0" borderId="3" xfId="2" applyFont="1" applyBorder="1" applyAlignment="1">
      <alignment horizontal="center" vertical="top" wrapText="1"/>
    </xf>
    <xf numFmtId="43" fontId="6" fillId="0" borderId="4" xfId="2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/>
    <xf numFmtId="0" fontId="5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1" fontId="12" fillId="2" borderId="7" xfId="2" applyNumberFormat="1" applyFont="1" applyFill="1" applyBorder="1" applyAlignment="1">
      <alignment horizontal="center" vertical="top" wrapText="1"/>
    </xf>
    <xf numFmtId="1" fontId="12" fillId="2" borderId="8" xfId="2" applyNumberFormat="1" applyFont="1" applyFill="1" applyBorder="1" applyAlignment="1">
      <alignment horizontal="center" vertical="top" wrapText="1"/>
    </xf>
    <xf numFmtId="1" fontId="12" fillId="2" borderId="1" xfId="2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topLeftCell="A14" zoomScale="78" zoomScaleNormal="100" zoomScaleSheetLayoutView="78" workbookViewId="0">
      <selection activeCell="G19" sqref="G19:G21"/>
    </sheetView>
  </sheetViews>
  <sheetFormatPr defaultRowHeight="14.4" x14ac:dyDescent="0.3"/>
  <cols>
    <col min="1" max="1" width="5" customWidth="1"/>
    <col min="2" max="2" width="35" customWidth="1"/>
    <col min="3" max="3" width="11.6640625" customWidth="1"/>
    <col min="4" max="4" width="14.33203125" customWidth="1"/>
    <col min="5" max="5" width="13" customWidth="1"/>
    <col min="6" max="6" width="13.33203125" customWidth="1"/>
    <col min="7" max="7" width="16.44140625" customWidth="1"/>
    <col min="8" max="8" width="32.77734375" customWidth="1"/>
    <col min="9" max="9" width="9" customWidth="1"/>
    <col min="10" max="10" width="8.5546875" hidden="1" customWidth="1"/>
  </cols>
  <sheetData>
    <row r="1" spans="1:10" ht="15.6" hidden="1" x14ac:dyDescent="0.3">
      <c r="F1" s="2" t="s">
        <v>9</v>
      </c>
    </row>
    <row r="2" spans="1:10" ht="15.6" hidden="1" x14ac:dyDescent="0.3">
      <c r="F2" s="2" t="s">
        <v>6</v>
      </c>
    </row>
    <row r="3" spans="1:10" ht="15.6" hidden="1" x14ac:dyDescent="0.3">
      <c r="F3" s="2" t="s">
        <v>8</v>
      </c>
    </row>
    <row r="4" spans="1:10" ht="15.6" hidden="1" x14ac:dyDescent="0.3">
      <c r="F4" s="2" t="s">
        <v>7</v>
      </c>
    </row>
    <row r="5" spans="1:10" ht="15.6" x14ac:dyDescent="0.3">
      <c r="F5" s="2"/>
    </row>
    <row r="6" spans="1:10" ht="31.2" customHeight="1" x14ac:dyDescent="0.3">
      <c r="A6" s="58" t="s">
        <v>54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.6" x14ac:dyDescent="0.3">
      <c r="F7" s="2"/>
    </row>
    <row r="8" spans="1:10" s="17" customFormat="1" ht="30" customHeight="1" x14ac:dyDescent="0.3">
      <c r="A8" s="60" t="s">
        <v>41</v>
      </c>
      <c r="B8" s="60" t="s">
        <v>36</v>
      </c>
      <c r="C8" s="65" t="s">
        <v>1</v>
      </c>
      <c r="D8" s="65"/>
      <c r="E8" s="65"/>
      <c r="F8" s="65"/>
      <c r="G8" s="65"/>
      <c r="H8" s="60" t="s">
        <v>2</v>
      </c>
      <c r="I8" s="60" t="s">
        <v>44</v>
      </c>
      <c r="J8" s="60" t="s">
        <v>71</v>
      </c>
    </row>
    <row r="9" spans="1:10" s="17" customFormat="1" ht="66" x14ac:dyDescent="0.3">
      <c r="A9" s="60"/>
      <c r="B9" s="60"/>
      <c r="C9" s="11" t="s">
        <v>3</v>
      </c>
      <c r="D9" s="11" t="s">
        <v>37</v>
      </c>
      <c r="E9" s="11" t="s">
        <v>4</v>
      </c>
      <c r="F9" s="11" t="s">
        <v>5</v>
      </c>
      <c r="G9" s="11" t="s">
        <v>38</v>
      </c>
      <c r="H9" s="60"/>
      <c r="I9" s="60"/>
      <c r="J9" s="60"/>
    </row>
    <row r="10" spans="1:10" ht="44.4" customHeight="1" x14ac:dyDescent="0.3">
      <c r="A10" s="45" t="s">
        <v>14</v>
      </c>
      <c r="B10" s="49" t="s">
        <v>48</v>
      </c>
      <c r="C10" s="21">
        <f>D10+E10+F10+G10</f>
        <v>3298</v>
      </c>
      <c r="D10" s="27">
        <v>2000</v>
      </c>
      <c r="E10" s="27">
        <v>293.5</v>
      </c>
      <c r="F10" s="27">
        <v>299.5</v>
      </c>
      <c r="G10" s="27">
        <v>705</v>
      </c>
      <c r="H10" s="18" t="s">
        <v>51</v>
      </c>
      <c r="I10" s="45">
        <v>74</v>
      </c>
      <c r="J10" s="45">
        <v>84</v>
      </c>
    </row>
    <row r="11" spans="1:10" ht="34.200000000000003" customHeight="1" x14ac:dyDescent="0.3">
      <c r="A11" s="45"/>
      <c r="B11" s="56"/>
      <c r="C11" s="35">
        <f>D11+E11+F11+G11</f>
        <v>3298</v>
      </c>
      <c r="D11" s="28">
        <v>2000</v>
      </c>
      <c r="E11" s="28"/>
      <c r="F11" s="28">
        <v>1033</v>
      </c>
      <c r="G11" s="28">
        <v>265</v>
      </c>
      <c r="H11" s="18" t="s">
        <v>52</v>
      </c>
      <c r="I11" s="45"/>
      <c r="J11" s="45"/>
    </row>
    <row r="12" spans="1:10" ht="44.4" customHeight="1" x14ac:dyDescent="0.3">
      <c r="A12" s="45"/>
      <c r="B12" s="57"/>
      <c r="C12" s="23"/>
      <c r="D12" s="29"/>
      <c r="E12" s="29"/>
      <c r="F12" s="29"/>
      <c r="G12" s="29"/>
      <c r="H12" s="18" t="s">
        <v>53</v>
      </c>
      <c r="I12" s="45"/>
      <c r="J12" s="45"/>
    </row>
    <row r="13" spans="1:10" ht="45" customHeight="1" x14ac:dyDescent="0.3">
      <c r="A13" s="45" t="s">
        <v>15</v>
      </c>
      <c r="B13" s="54" t="s">
        <v>47</v>
      </c>
      <c r="C13" s="21">
        <f>D13+E13+F13+G13</f>
        <v>2000.01</v>
      </c>
      <c r="D13" s="21">
        <v>1822</v>
      </c>
      <c r="E13" s="21">
        <v>77</v>
      </c>
      <c r="F13" s="32">
        <v>11.01</v>
      </c>
      <c r="G13" s="21">
        <v>90</v>
      </c>
      <c r="H13" s="18" t="s">
        <v>60</v>
      </c>
      <c r="I13" s="45">
        <v>57</v>
      </c>
      <c r="J13" s="45">
        <v>66</v>
      </c>
    </row>
    <row r="14" spans="1:10" ht="33" customHeight="1" x14ac:dyDescent="0.3">
      <c r="A14" s="45"/>
      <c r="B14" s="54"/>
      <c r="C14" s="21"/>
      <c r="D14" s="22"/>
      <c r="E14" s="22"/>
      <c r="F14" s="22"/>
      <c r="G14" s="22"/>
      <c r="H14" s="18" t="s">
        <v>61</v>
      </c>
      <c r="I14" s="45"/>
      <c r="J14" s="45"/>
    </row>
    <row r="15" spans="1:10" ht="46.8" customHeight="1" x14ac:dyDescent="0.3">
      <c r="A15" s="45"/>
      <c r="B15" s="54"/>
      <c r="C15" s="23"/>
      <c r="D15" s="23"/>
      <c r="E15" s="23"/>
      <c r="F15" s="23"/>
      <c r="G15" s="23"/>
      <c r="H15" s="18" t="s">
        <v>62</v>
      </c>
      <c r="I15" s="45"/>
      <c r="J15" s="45"/>
    </row>
    <row r="16" spans="1:10" ht="34.200000000000003" customHeight="1" x14ac:dyDescent="0.3">
      <c r="A16" s="45" t="s">
        <v>18</v>
      </c>
      <c r="B16" s="54" t="s">
        <v>46</v>
      </c>
      <c r="C16" s="21">
        <f>D16+E16+F16+G16</f>
        <v>2406.56</v>
      </c>
      <c r="D16" s="21">
        <v>1999.99</v>
      </c>
      <c r="E16" s="21">
        <v>214.18</v>
      </c>
      <c r="F16" s="21">
        <v>70.599999999999994</v>
      </c>
      <c r="G16" s="21">
        <v>121.79</v>
      </c>
      <c r="H16" s="20" t="s">
        <v>63</v>
      </c>
      <c r="I16" s="61">
        <v>59</v>
      </c>
      <c r="J16" s="61">
        <v>68</v>
      </c>
    </row>
    <row r="17" spans="1:10" ht="42.6" customHeight="1" x14ac:dyDescent="0.3">
      <c r="A17" s="45"/>
      <c r="B17" s="54"/>
      <c r="C17" s="21"/>
      <c r="D17" s="22"/>
      <c r="E17" s="22"/>
      <c r="F17" s="22"/>
      <c r="G17" s="22"/>
      <c r="H17" s="20" t="s">
        <v>64</v>
      </c>
      <c r="I17" s="62"/>
      <c r="J17" s="62"/>
    </row>
    <row r="18" spans="1:10" ht="27.6" customHeight="1" x14ac:dyDescent="0.3">
      <c r="A18" s="45"/>
      <c r="B18" s="54"/>
      <c r="C18" s="23"/>
      <c r="D18" s="23"/>
      <c r="E18" s="23"/>
      <c r="F18" s="23"/>
      <c r="G18" s="23"/>
      <c r="H18" s="20" t="s">
        <v>65</v>
      </c>
      <c r="I18" s="63"/>
      <c r="J18" s="63"/>
    </row>
    <row r="19" spans="1:10" ht="60" customHeight="1" x14ac:dyDescent="0.3">
      <c r="A19" s="45" t="s">
        <v>19</v>
      </c>
      <c r="B19" s="54" t="s">
        <v>45</v>
      </c>
      <c r="C19" s="51">
        <f>D19+E19+F19+G19</f>
        <v>3063.8900000000003</v>
      </c>
      <c r="D19" s="51">
        <v>2000</v>
      </c>
      <c r="E19" s="51">
        <v>272.69</v>
      </c>
      <c r="F19" s="51">
        <v>726.2</v>
      </c>
      <c r="G19" s="51">
        <v>65</v>
      </c>
      <c r="H19" s="19" t="s">
        <v>58</v>
      </c>
      <c r="I19" s="64">
        <v>79</v>
      </c>
      <c r="J19" s="64"/>
    </row>
    <row r="20" spans="1:10" ht="62.4" customHeight="1" x14ac:dyDescent="0.3">
      <c r="A20" s="45"/>
      <c r="B20" s="54"/>
      <c r="C20" s="52"/>
      <c r="D20" s="52"/>
      <c r="E20" s="52"/>
      <c r="F20" s="52"/>
      <c r="G20" s="52"/>
      <c r="H20" s="19" t="s">
        <v>57</v>
      </c>
      <c r="I20" s="64"/>
      <c r="J20" s="64"/>
    </row>
    <row r="21" spans="1:10" ht="28.2" customHeight="1" x14ac:dyDescent="0.3">
      <c r="A21" s="45"/>
      <c r="B21" s="54"/>
      <c r="C21" s="53"/>
      <c r="D21" s="53"/>
      <c r="E21" s="53"/>
      <c r="F21" s="53"/>
      <c r="G21" s="53"/>
      <c r="H21" s="19" t="s">
        <v>59</v>
      </c>
      <c r="I21" s="64"/>
      <c r="J21" s="64"/>
    </row>
    <row r="22" spans="1:10" ht="61.2" customHeight="1" x14ac:dyDescent="0.3">
      <c r="A22" s="45" t="s">
        <v>22</v>
      </c>
      <c r="B22" s="54" t="s">
        <v>66</v>
      </c>
      <c r="C22" s="51">
        <f>D22+E22+F22+G22</f>
        <v>1947.6000000000001</v>
      </c>
      <c r="D22" s="51">
        <v>1774.3</v>
      </c>
      <c r="E22" s="51">
        <v>75.900000000000006</v>
      </c>
      <c r="F22" s="51">
        <v>82.4</v>
      </c>
      <c r="G22" s="51">
        <v>15</v>
      </c>
      <c r="H22" s="18" t="s">
        <v>67</v>
      </c>
      <c r="I22" s="45">
        <v>56</v>
      </c>
      <c r="J22" s="45"/>
    </row>
    <row r="23" spans="1:10" ht="48" customHeight="1" x14ac:dyDescent="0.3">
      <c r="A23" s="45"/>
      <c r="B23" s="54"/>
      <c r="C23" s="52"/>
      <c r="D23" s="52"/>
      <c r="E23" s="52"/>
      <c r="F23" s="52"/>
      <c r="G23" s="52"/>
      <c r="H23" s="18" t="s">
        <v>55</v>
      </c>
      <c r="I23" s="45"/>
      <c r="J23" s="45"/>
    </row>
    <row r="24" spans="1:10" ht="50.4" customHeight="1" x14ac:dyDescent="0.3">
      <c r="A24" s="45"/>
      <c r="B24" s="54"/>
      <c r="C24" s="53"/>
      <c r="D24" s="53"/>
      <c r="E24" s="53"/>
      <c r="F24" s="53"/>
      <c r="G24" s="53"/>
      <c r="H24" s="18" t="s">
        <v>56</v>
      </c>
      <c r="I24" s="45"/>
      <c r="J24" s="45"/>
    </row>
    <row r="25" spans="1:10" ht="32.4" customHeight="1" x14ac:dyDescent="0.3">
      <c r="A25" s="45" t="s">
        <v>25</v>
      </c>
      <c r="B25" s="54" t="s">
        <v>49</v>
      </c>
      <c r="C25" s="51">
        <f>D25+E25+F25+G25</f>
        <v>2104</v>
      </c>
      <c r="D25" s="51">
        <v>1916.7</v>
      </c>
      <c r="E25" s="51">
        <v>82.1</v>
      </c>
      <c r="F25" s="51">
        <v>85.2</v>
      </c>
      <c r="G25" s="51">
        <v>20</v>
      </c>
      <c r="H25" s="18" t="s">
        <v>68</v>
      </c>
      <c r="I25" s="45">
        <v>59</v>
      </c>
      <c r="J25" s="45"/>
    </row>
    <row r="26" spans="1:10" ht="42" customHeight="1" x14ac:dyDescent="0.3">
      <c r="A26" s="45"/>
      <c r="B26" s="54"/>
      <c r="C26" s="52"/>
      <c r="D26" s="52"/>
      <c r="E26" s="52"/>
      <c r="F26" s="52"/>
      <c r="G26" s="52"/>
      <c r="H26" s="18" t="s">
        <v>69</v>
      </c>
      <c r="I26" s="45"/>
      <c r="J26" s="45"/>
    </row>
    <row r="27" spans="1:10" ht="35.4" customHeight="1" x14ac:dyDescent="0.3">
      <c r="A27" s="45"/>
      <c r="B27" s="54"/>
      <c r="C27" s="53"/>
      <c r="D27" s="53"/>
      <c r="E27" s="53"/>
      <c r="F27" s="53"/>
      <c r="G27" s="53"/>
      <c r="H27" s="18" t="s">
        <v>70</v>
      </c>
      <c r="I27" s="45"/>
      <c r="J27" s="45"/>
    </row>
    <row r="28" spans="1:10" ht="36.6" hidden="1" customHeight="1" x14ac:dyDescent="0.3">
      <c r="B28" s="16"/>
    </row>
    <row r="29" spans="1:10" hidden="1" x14ac:dyDescent="0.3"/>
    <row r="30" spans="1:10" ht="31.2" x14ac:dyDescent="0.3">
      <c r="A30" s="46" t="s">
        <v>27</v>
      </c>
      <c r="B30" s="49" t="s">
        <v>50</v>
      </c>
      <c r="C30" s="24">
        <f>D30+E30+F30+G30</f>
        <v>2373.4</v>
      </c>
      <c r="D30" s="24">
        <v>2000</v>
      </c>
      <c r="E30" s="24">
        <v>0</v>
      </c>
      <c r="F30" s="24">
        <v>333.4</v>
      </c>
      <c r="G30" s="24">
        <v>40</v>
      </c>
      <c r="H30" s="34" t="s">
        <v>72</v>
      </c>
      <c r="I30" s="46">
        <v>69</v>
      </c>
      <c r="J30" s="46">
        <v>87</v>
      </c>
    </row>
    <row r="31" spans="1:10" ht="62.4" x14ac:dyDescent="0.3">
      <c r="A31" s="47"/>
      <c r="B31" s="50"/>
      <c r="C31" s="30"/>
      <c r="D31" s="31"/>
      <c r="E31" s="25"/>
      <c r="F31" s="25"/>
      <c r="G31" s="25"/>
      <c r="H31" s="34" t="s">
        <v>73</v>
      </c>
      <c r="I31" s="47"/>
      <c r="J31" s="47"/>
    </row>
    <row r="32" spans="1:10" ht="50.4" customHeight="1" x14ac:dyDescent="0.3">
      <c r="A32" s="48"/>
      <c r="B32" s="48"/>
      <c r="C32" s="30"/>
      <c r="D32" s="26"/>
      <c r="E32" s="26"/>
      <c r="F32" s="26"/>
      <c r="G32" s="26"/>
      <c r="H32" s="34" t="s">
        <v>74</v>
      </c>
      <c r="I32" s="48"/>
      <c r="J32" s="48"/>
    </row>
    <row r="33" spans="1:9" ht="84.6" hidden="1" customHeight="1" x14ac:dyDescent="0.3">
      <c r="A33" s="55" t="s">
        <v>39</v>
      </c>
      <c r="B33" s="59"/>
      <c r="C33" s="59"/>
      <c r="D33" s="59"/>
      <c r="E33" s="2"/>
      <c r="F33" s="2"/>
      <c r="G33" s="2"/>
      <c r="H33" s="2" t="s">
        <v>40</v>
      </c>
      <c r="I33" s="2"/>
    </row>
    <row r="34" spans="1:9" hidden="1" x14ac:dyDescent="0.3"/>
    <row r="35" spans="1:9" ht="43.8" hidden="1" customHeight="1" x14ac:dyDescent="0.3">
      <c r="A35" s="55" t="s">
        <v>42</v>
      </c>
      <c r="B35" s="55"/>
      <c r="C35" s="55"/>
      <c r="H35" s="2" t="s">
        <v>43</v>
      </c>
    </row>
    <row r="36" spans="1:9" x14ac:dyDescent="0.3">
      <c r="C36" s="33">
        <f>C10+C13+C16+C19+C22+C25+C30</f>
        <v>17193.46</v>
      </c>
      <c r="D36" s="33">
        <f>D10+D13+D16+D19+D22+D25+D30</f>
        <v>13512.99</v>
      </c>
      <c r="E36" s="33">
        <f>E10+E13+E16+E19+E22+E25+E30</f>
        <v>1015.3700000000001</v>
      </c>
      <c r="F36" s="33">
        <f>F10+F13+F16+F19+F22+F25+F30</f>
        <v>1608.31</v>
      </c>
      <c r="G36" s="33">
        <f>G10+G13+G16+G19+G22+G25+G30</f>
        <v>1056.79</v>
      </c>
    </row>
  </sheetData>
  <mergeCells count="52">
    <mergeCell ref="B8:B9"/>
    <mergeCell ref="C8:G8"/>
    <mergeCell ref="H8:H9"/>
    <mergeCell ref="A13:A15"/>
    <mergeCell ref="J8:J9"/>
    <mergeCell ref="A6:J6"/>
    <mergeCell ref="A33:D33"/>
    <mergeCell ref="I8:I9"/>
    <mergeCell ref="I10:I12"/>
    <mergeCell ref="J10:J12"/>
    <mergeCell ref="I13:I15"/>
    <mergeCell ref="J13:J15"/>
    <mergeCell ref="I16:I18"/>
    <mergeCell ref="J16:J18"/>
    <mergeCell ref="D19:D21"/>
    <mergeCell ref="E19:E21"/>
    <mergeCell ref="F19:F21"/>
    <mergeCell ref="G19:G21"/>
    <mergeCell ref="I19:I21"/>
    <mergeCell ref="A8:A9"/>
    <mergeCell ref="J19:J21"/>
    <mergeCell ref="F22:F24"/>
    <mergeCell ref="G22:G24"/>
    <mergeCell ref="I22:I24"/>
    <mergeCell ref="A35:C35"/>
    <mergeCell ref="B10:B12"/>
    <mergeCell ref="B13:B15"/>
    <mergeCell ref="B16:B18"/>
    <mergeCell ref="B19:B21"/>
    <mergeCell ref="A10:A12"/>
    <mergeCell ref="A19:A21"/>
    <mergeCell ref="A22:A24"/>
    <mergeCell ref="B22:B24"/>
    <mergeCell ref="C22:C24"/>
    <mergeCell ref="C19:C21"/>
    <mergeCell ref="A16:A18"/>
    <mergeCell ref="J22:J24"/>
    <mergeCell ref="J30:J32"/>
    <mergeCell ref="A30:A32"/>
    <mergeCell ref="B30:B32"/>
    <mergeCell ref="I30:I32"/>
    <mergeCell ref="G25:G27"/>
    <mergeCell ref="I25:I27"/>
    <mergeCell ref="J25:J27"/>
    <mergeCell ref="A25:A27"/>
    <mergeCell ref="B25:B27"/>
    <mergeCell ref="C25:C27"/>
    <mergeCell ref="D25:D27"/>
    <mergeCell ref="E25:E27"/>
    <mergeCell ref="F25:F27"/>
    <mergeCell ref="D22:D24"/>
    <mergeCell ref="E22:E24"/>
  </mergeCells>
  <dataValidations count="1"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H16:J18">
      <formula1>1</formula1>
      <formula2>250</formula2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view="pageBreakPreview" topLeftCell="A6" zoomScale="68" zoomScaleNormal="100" zoomScaleSheetLayoutView="68" workbookViewId="0">
      <pane xSplit="3" ySplit="3" topLeftCell="D9" activePane="bottomRight" state="frozen"/>
      <selection activeCell="A6" sqref="A6"/>
      <selection pane="topRight" activeCell="D6" sqref="D6"/>
      <selection pane="bottomLeft" activeCell="A9" sqref="A9"/>
      <selection pane="bottomRight" activeCell="D14" sqref="D14"/>
    </sheetView>
  </sheetViews>
  <sheetFormatPr defaultRowHeight="14.4" x14ac:dyDescent="0.3"/>
  <cols>
    <col min="1" max="1" width="4.6640625" customWidth="1"/>
    <col min="2" max="2" width="22.21875" style="9" customWidth="1"/>
    <col min="3" max="3" width="17.109375" customWidth="1"/>
    <col min="4" max="4" width="9.33203125" customWidth="1"/>
    <col min="5" max="5" width="8.77734375" customWidth="1"/>
    <col min="6" max="6" width="9.33203125" customWidth="1"/>
    <col min="8" max="8" width="9.21875" customWidth="1"/>
    <col min="10" max="10" width="9.21875" customWidth="1"/>
    <col min="12" max="12" width="9" customWidth="1"/>
    <col min="14" max="14" width="9.44140625" customWidth="1"/>
    <col min="16" max="16" width="8.44140625" customWidth="1"/>
    <col min="18" max="18" width="9.21875" customWidth="1"/>
  </cols>
  <sheetData>
    <row r="1" spans="1:21" ht="15.6" x14ac:dyDescent="0.3">
      <c r="D1" s="2"/>
      <c r="K1" s="2" t="s">
        <v>79</v>
      </c>
      <c r="L1" s="2"/>
    </row>
    <row r="2" spans="1:21" ht="15.6" x14ac:dyDescent="0.3">
      <c r="D2" s="2"/>
      <c r="K2" s="2" t="s">
        <v>6</v>
      </c>
      <c r="L2" s="2"/>
    </row>
    <row r="3" spans="1:21" ht="15.6" x14ac:dyDescent="0.3">
      <c r="D3" s="2"/>
      <c r="K3" s="2" t="s">
        <v>8</v>
      </c>
      <c r="L3" s="2"/>
    </row>
    <row r="4" spans="1:21" ht="15.6" x14ac:dyDescent="0.3">
      <c r="D4" s="2"/>
      <c r="K4" s="2" t="s">
        <v>92</v>
      </c>
      <c r="L4" s="2"/>
    </row>
    <row r="5" spans="1:21" ht="34.200000000000003" customHeight="1" x14ac:dyDescent="0.3">
      <c r="B5" s="66" t="s">
        <v>93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1" ht="15.6" x14ac:dyDescent="0.3">
      <c r="D6" s="2"/>
    </row>
    <row r="7" spans="1:21" s="6" customFormat="1" ht="129" customHeight="1" x14ac:dyDescent="0.3">
      <c r="A7" s="74" t="s">
        <v>10</v>
      </c>
      <c r="B7" s="74" t="s">
        <v>11</v>
      </c>
      <c r="C7" s="74" t="s">
        <v>12</v>
      </c>
      <c r="D7" s="68" t="s">
        <v>83</v>
      </c>
      <c r="E7" s="69"/>
      <c r="F7" s="68" t="s">
        <v>84</v>
      </c>
      <c r="G7" s="69"/>
      <c r="H7" s="68" t="s">
        <v>81</v>
      </c>
      <c r="I7" s="69"/>
      <c r="J7" s="70" t="s">
        <v>85</v>
      </c>
      <c r="K7" s="70"/>
      <c r="L7" s="68" t="s">
        <v>86</v>
      </c>
      <c r="M7" s="69"/>
      <c r="N7" s="68" t="s">
        <v>82</v>
      </c>
      <c r="O7" s="69"/>
      <c r="P7" s="68" t="s">
        <v>89</v>
      </c>
      <c r="Q7" s="69"/>
      <c r="R7" s="70" t="s">
        <v>88</v>
      </c>
      <c r="S7" s="70"/>
      <c r="T7" s="68" t="s">
        <v>87</v>
      </c>
      <c r="U7" s="69"/>
    </row>
    <row r="8" spans="1:21" s="6" customFormat="1" ht="50.4" customHeight="1" x14ac:dyDescent="0.3">
      <c r="A8" s="75"/>
      <c r="B8" s="75"/>
      <c r="C8" s="75"/>
      <c r="D8" s="7" t="s">
        <v>94</v>
      </c>
      <c r="E8" s="8" t="s">
        <v>13</v>
      </c>
      <c r="F8" s="7" t="s">
        <v>94</v>
      </c>
      <c r="G8" s="8" t="s">
        <v>13</v>
      </c>
      <c r="H8" s="7" t="s">
        <v>94</v>
      </c>
      <c r="I8" s="8" t="s">
        <v>13</v>
      </c>
      <c r="J8" s="7" t="s">
        <v>94</v>
      </c>
      <c r="K8" s="8" t="s">
        <v>13</v>
      </c>
      <c r="L8" s="7" t="s">
        <v>94</v>
      </c>
      <c r="M8" s="8" t="s">
        <v>13</v>
      </c>
      <c r="N8" s="7" t="s">
        <v>94</v>
      </c>
      <c r="O8" s="8" t="s">
        <v>13</v>
      </c>
      <c r="P8" s="7" t="s">
        <v>94</v>
      </c>
      <c r="Q8" s="8" t="s">
        <v>13</v>
      </c>
      <c r="R8" s="7" t="s">
        <v>94</v>
      </c>
      <c r="S8" s="8" t="s">
        <v>13</v>
      </c>
      <c r="T8" s="7" t="s">
        <v>94</v>
      </c>
      <c r="U8" s="8" t="s">
        <v>13</v>
      </c>
    </row>
    <row r="9" spans="1:21" s="3" customFormat="1" ht="99" customHeight="1" x14ac:dyDescent="0.3">
      <c r="A9" s="13" t="s">
        <v>14</v>
      </c>
      <c r="B9" s="10" t="s">
        <v>16</v>
      </c>
      <c r="C9" s="36" t="s">
        <v>17</v>
      </c>
      <c r="D9" s="14">
        <v>1585</v>
      </c>
      <c r="E9" s="37">
        <f>ROUNDDOWN(IF(D9&lt;=1500,D9/100,"15"),0)</f>
        <v>15</v>
      </c>
      <c r="F9" s="14">
        <v>1500</v>
      </c>
      <c r="G9" s="37">
        <f>ROUNDDOWN(IF(F9&lt;=1500,F9/100,"15"),0)</f>
        <v>15</v>
      </c>
      <c r="H9" s="14">
        <v>1510</v>
      </c>
      <c r="I9" s="37">
        <f>ROUNDDOWN(IF(H9&lt;=1500,H9/100,"15"),0)</f>
        <v>15</v>
      </c>
      <c r="J9" s="14">
        <v>1502</v>
      </c>
      <c r="K9" s="37">
        <f>ROUNDDOWN(IF(J9&lt;=1500,J9/100,"15"),0)</f>
        <v>15</v>
      </c>
      <c r="L9" s="14">
        <v>1500</v>
      </c>
      <c r="M9" s="37">
        <f>ROUNDDOWN(IF(L9&lt;=1500,L9/100,"15"),0)</f>
        <v>15</v>
      </c>
      <c r="N9" s="14">
        <v>3545</v>
      </c>
      <c r="O9" s="37">
        <f>ROUNDDOWN(IF(N9&lt;=1500,N9/100,"15"),0)</f>
        <v>15</v>
      </c>
      <c r="P9" s="14">
        <v>1500</v>
      </c>
      <c r="Q9" s="42">
        <f>ROUNDDOWN(IF(P9&lt;=1500,P9/100,"15"),0)</f>
        <v>15</v>
      </c>
      <c r="R9" s="14">
        <v>1670</v>
      </c>
      <c r="S9" s="42">
        <f>ROUNDDOWN(IF(R9&lt;=1500,R9/100,"15"),0)</f>
        <v>15</v>
      </c>
      <c r="T9" s="14">
        <v>1610</v>
      </c>
      <c r="U9" s="42">
        <v>15</v>
      </c>
    </row>
    <row r="10" spans="1:21" s="3" customFormat="1" ht="100.2" customHeight="1" x14ac:dyDescent="0.3">
      <c r="A10" s="13" t="s">
        <v>15</v>
      </c>
      <c r="B10" s="10" t="s">
        <v>20</v>
      </c>
      <c r="C10" s="36" t="s">
        <v>21</v>
      </c>
      <c r="D10" s="15">
        <v>0.1008</v>
      </c>
      <c r="E10" s="4">
        <f>ROUNDDOWN(IF(D10&lt;=25%,D10*100,"25"),0)</f>
        <v>10</v>
      </c>
      <c r="F10" s="15">
        <v>8.3900000000000002E-2</v>
      </c>
      <c r="G10" s="4">
        <f>ROUNDDOWN(IF(F10&lt;=25%,F10*100,"25"),0)</f>
        <v>8</v>
      </c>
      <c r="H10" s="15">
        <v>6.8500000000000005E-2</v>
      </c>
      <c r="I10" s="4">
        <f>ROUNDDOWN(IF(H10&lt;=25%,H10*100,"25"),0)</f>
        <v>6</v>
      </c>
      <c r="J10" s="15">
        <v>5.5E-2</v>
      </c>
      <c r="K10" s="4">
        <f>ROUNDDOWN(IF(J10&lt;=25%,J10*100,"25"),0)</f>
        <v>5</v>
      </c>
      <c r="L10" s="15">
        <v>6.9000000000000006E-2</v>
      </c>
      <c r="M10" s="4">
        <f>ROUNDDOWN(IF(L10&lt;=25%,L10*100,"25"),0)</f>
        <v>6</v>
      </c>
      <c r="N10" s="15">
        <v>7.7899999999999997E-2</v>
      </c>
      <c r="O10" s="4">
        <f>ROUNDDOWN(IF(N10&lt;=25%,N10*100,"25"),0)</f>
        <v>7</v>
      </c>
      <c r="P10" s="15">
        <v>5.0299999999999997E-2</v>
      </c>
      <c r="Q10" s="4">
        <f>ROUNDDOWN(IF(P10&lt;=25%,P10*100,"25"),0)</f>
        <v>5</v>
      </c>
      <c r="R10" s="15">
        <v>2.9399999999999999E-2</v>
      </c>
      <c r="S10" s="4">
        <f>ROUNDDOWN(IF(R10&lt;=25%,R10*100,"25"),0)</f>
        <v>2</v>
      </c>
      <c r="T10" s="15">
        <v>3.49E-2</v>
      </c>
      <c r="U10" s="4">
        <f>ROUNDDOWN(IF(T10&lt;=25%,T10*100,"25"),0)</f>
        <v>3</v>
      </c>
    </row>
    <row r="11" spans="1:21" s="3" customFormat="1" ht="108" customHeight="1" x14ac:dyDescent="0.3">
      <c r="A11" s="13" t="s">
        <v>18</v>
      </c>
      <c r="B11" s="10" t="s">
        <v>23</v>
      </c>
      <c r="C11" s="36" t="s">
        <v>24</v>
      </c>
      <c r="D11" s="15">
        <v>3.3700000000000001E-2</v>
      </c>
      <c r="E11" s="4">
        <f>ROUNDDOWN(IF(D11&lt;=40%,D11/2*100,"20"),0)</f>
        <v>1</v>
      </c>
      <c r="F11" s="15">
        <v>4.3200000000000002E-2</v>
      </c>
      <c r="G11" s="4">
        <f>ROUNDDOWN(IF(F11&lt;=40%,F11/2*100,"20"),0)</f>
        <v>2</v>
      </c>
      <c r="H11" s="15">
        <v>3.1800000000000002E-2</v>
      </c>
      <c r="I11" s="4">
        <f>ROUNDDOWN(IF(H11&lt;=40%,H11/2*100,"20"),0)</f>
        <v>1</v>
      </c>
      <c r="J11" s="15">
        <v>2.75E-2</v>
      </c>
      <c r="K11" s="4">
        <f>ROUNDDOWN(IF(J11&lt;=40%,J11/2*100,"20"),0)</f>
        <v>1</v>
      </c>
      <c r="L11" s="15">
        <v>3.2000000000000001E-2</v>
      </c>
      <c r="M11" s="4">
        <f>ROUNDDOWN(IF(L11&lt;=40%,L11/2*100,"20"),0)</f>
        <v>1</v>
      </c>
      <c r="N11" s="15">
        <v>4.1500000000000002E-2</v>
      </c>
      <c r="O11" s="4">
        <f>ROUNDDOWN(IF(N11&lt;=40%,N11/2*100,"20"),0)</f>
        <v>2</v>
      </c>
      <c r="P11" s="15">
        <v>2.0000000000000001E-4</v>
      </c>
      <c r="Q11" s="4">
        <f>ROUNDDOWN(IF(P11&lt;=40%,P11/2*100,"20"),0)</f>
        <v>0</v>
      </c>
      <c r="R11" s="15">
        <v>5.3900000000000003E-2</v>
      </c>
      <c r="S11" s="4">
        <f>ROUNDDOWN(IF(R11&lt;=40%,R11/2*100,"20"),0)</f>
        <v>2</v>
      </c>
      <c r="T11" s="15">
        <v>5.3900000000000003E-2</v>
      </c>
      <c r="U11" s="4">
        <v>2</v>
      </c>
    </row>
    <row r="12" spans="1:21" s="3" customFormat="1" ht="70.8" customHeight="1" x14ac:dyDescent="0.3">
      <c r="A12" s="13" t="s">
        <v>19</v>
      </c>
      <c r="B12" s="10" t="s">
        <v>26</v>
      </c>
      <c r="C12" s="39" t="s">
        <v>75</v>
      </c>
      <c r="D12" s="14">
        <v>193</v>
      </c>
      <c r="E12" s="37">
        <f>ROUNDDOWN(IF(D12&lt;=120,D12/10,"10"),0)</f>
        <v>10</v>
      </c>
      <c r="F12" s="14">
        <v>163</v>
      </c>
      <c r="G12" s="41">
        <f>ROUNDDOWN(IF(F12&lt;=120,F12/10,"10"),0)</f>
        <v>10</v>
      </c>
      <c r="H12" s="14">
        <v>173</v>
      </c>
      <c r="I12" s="41">
        <f>ROUNDDOWN(IF(H12&lt;=120,H12/10,"10"),0)</f>
        <v>10</v>
      </c>
      <c r="J12" s="14">
        <v>149</v>
      </c>
      <c r="K12" s="41">
        <f>ROUNDDOWN(IF(J12&lt;=120,J12/10,"10"),0)</f>
        <v>10</v>
      </c>
      <c r="L12" s="14">
        <v>121</v>
      </c>
      <c r="M12" s="41">
        <f>ROUNDDOWN(IF(L12&lt;=120,L12/10,"10"),0)</f>
        <v>10</v>
      </c>
      <c r="N12" s="14">
        <v>179</v>
      </c>
      <c r="O12" s="41">
        <f>ROUNDDOWN(IF(N12&lt;=120,N12/10,"10"),0)</f>
        <v>10</v>
      </c>
      <c r="P12" s="14">
        <v>95</v>
      </c>
      <c r="Q12" s="42">
        <f>ROUNDDOWN(IF(P12&lt;=120,P12/10,"10"),0)</f>
        <v>9</v>
      </c>
      <c r="R12" s="14">
        <v>94</v>
      </c>
      <c r="S12" s="42">
        <f>ROUNDDOWN(IF(R12&lt;=120,R12/10,"10"),0)</f>
        <v>9</v>
      </c>
      <c r="T12" s="14">
        <v>127</v>
      </c>
      <c r="U12" s="42">
        <v>10</v>
      </c>
    </row>
    <row r="13" spans="1:21" s="3" customFormat="1" ht="109.2" customHeight="1" x14ac:dyDescent="0.3">
      <c r="A13" s="13" t="s">
        <v>22</v>
      </c>
      <c r="B13" s="1" t="s">
        <v>28</v>
      </c>
      <c r="C13" s="36" t="s">
        <v>29</v>
      </c>
      <c r="D13" s="14">
        <v>2</v>
      </c>
      <c r="E13" s="37">
        <f>ROUNDDOWN(IF(D13&lt;=3,D13,"3"),0)</f>
        <v>2</v>
      </c>
      <c r="F13" s="14">
        <v>4</v>
      </c>
      <c r="G13" s="37">
        <f>ROUNDDOWN(IF(F13&lt;=3,F13,"3"),0)</f>
        <v>3</v>
      </c>
      <c r="H13" s="14">
        <v>4</v>
      </c>
      <c r="I13" s="37">
        <f>ROUNDDOWN(IF(H13&lt;=3,H13,"3"),0)</f>
        <v>3</v>
      </c>
      <c r="J13" s="14">
        <v>4</v>
      </c>
      <c r="K13" s="37">
        <f>ROUNDDOWN(IF(J13&lt;=3,J13,"3"),0)</f>
        <v>3</v>
      </c>
      <c r="L13" s="14">
        <v>3</v>
      </c>
      <c r="M13" s="37">
        <f>ROUNDDOWN(IF(L13&lt;=3,L13,"3"),0)</f>
        <v>3</v>
      </c>
      <c r="N13" s="14">
        <v>4</v>
      </c>
      <c r="O13" s="37">
        <f>ROUNDDOWN(IF(N13&lt;=3,N13,"3"),0)</f>
        <v>3</v>
      </c>
      <c r="P13" s="14">
        <v>3</v>
      </c>
      <c r="Q13" s="42">
        <f>ROUNDDOWN(IF(P13&lt;=3,P13,"3"),0)</f>
        <v>3</v>
      </c>
      <c r="R13" s="14">
        <v>4</v>
      </c>
      <c r="S13" s="42">
        <f>ROUNDDOWN(IF(R13&lt;=3,R13,"3"),0)</f>
        <v>3</v>
      </c>
      <c r="T13" s="14">
        <v>3</v>
      </c>
      <c r="U13" s="42">
        <f>ROUNDDOWN(IF(T13&lt;=3,T13,"3"),0)</f>
        <v>3</v>
      </c>
    </row>
    <row r="14" spans="1:21" s="3" customFormat="1" ht="82.2" customHeight="1" x14ac:dyDescent="0.3">
      <c r="A14" s="13" t="s">
        <v>25</v>
      </c>
      <c r="B14" s="1" t="s">
        <v>31</v>
      </c>
      <c r="C14" s="36" t="s">
        <v>32</v>
      </c>
      <c r="D14" s="14" t="s">
        <v>33</v>
      </c>
      <c r="E14" s="37" t="str">
        <f>IF(D14="в наличии","1","0")</f>
        <v>1</v>
      </c>
      <c r="F14" s="14" t="s">
        <v>33</v>
      </c>
      <c r="G14" s="37" t="str">
        <f>IF(F14="в наличии","1","0")</f>
        <v>1</v>
      </c>
      <c r="H14" s="14" t="s">
        <v>33</v>
      </c>
      <c r="I14" s="37" t="str">
        <f>IF(H14="в наличии","1","0")</f>
        <v>1</v>
      </c>
      <c r="J14" s="14" t="s">
        <v>33</v>
      </c>
      <c r="K14" s="37" t="str">
        <f>IF(J14="в наличии","1","0")</f>
        <v>1</v>
      </c>
      <c r="L14" s="14" t="s">
        <v>33</v>
      </c>
      <c r="M14" s="37" t="str">
        <f>IF(L14="в наличии","1","0")</f>
        <v>1</v>
      </c>
      <c r="N14" s="14" t="s">
        <v>33</v>
      </c>
      <c r="O14" s="37" t="str">
        <f>IF(N14="в наличии","1","0")</f>
        <v>1</v>
      </c>
      <c r="P14" s="14" t="s">
        <v>33</v>
      </c>
      <c r="Q14" s="42" t="str">
        <f>IF(P14="в наличии","1","0")</f>
        <v>1</v>
      </c>
      <c r="R14" s="14" t="s">
        <v>33</v>
      </c>
      <c r="S14" s="42" t="str">
        <f>IF(R14="в наличии","1","0")</f>
        <v>1</v>
      </c>
      <c r="T14" s="14" t="s">
        <v>33</v>
      </c>
      <c r="U14" s="42" t="str">
        <f>IF(T14="в наличии","1","0")</f>
        <v>1</v>
      </c>
    </row>
    <row r="15" spans="1:21" s="3" customFormat="1" ht="189" customHeight="1" x14ac:dyDescent="0.3">
      <c r="A15" s="13" t="s">
        <v>27</v>
      </c>
      <c r="B15" s="1" t="s">
        <v>34</v>
      </c>
      <c r="C15" s="39" t="s">
        <v>78</v>
      </c>
      <c r="D15" s="14" t="s">
        <v>33</v>
      </c>
      <c r="E15" s="37">
        <v>1</v>
      </c>
      <c r="F15" s="14" t="s">
        <v>33</v>
      </c>
      <c r="G15" s="37">
        <v>1</v>
      </c>
      <c r="H15" s="14" t="s">
        <v>33</v>
      </c>
      <c r="I15" s="37">
        <v>1</v>
      </c>
      <c r="J15" s="14" t="s">
        <v>33</v>
      </c>
      <c r="K15" s="37">
        <v>1</v>
      </c>
      <c r="L15" s="14" t="s">
        <v>33</v>
      </c>
      <c r="M15" s="37">
        <v>1</v>
      </c>
      <c r="N15" s="14" t="s">
        <v>33</v>
      </c>
      <c r="O15" s="37">
        <v>1</v>
      </c>
      <c r="P15" s="14" t="s">
        <v>33</v>
      </c>
      <c r="Q15" s="42">
        <v>1</v>
      </c>
      <c r="R15" s="14" t="s">
        <v>33</v>
      </c>
      <c r="S15" s="42">
        <v>1</v>
      </c>
      <c r="T15" s="14" t="s">
        <v>33</v>
      </c>
      <c r="U15" s="42">
        <v>1</v>
      </c>
    </row>
    <row r="16" spans="1:21" s="3" customFormat="1" ht="105" customHeight="1" x14ac:dyDescent="0.3">
      <c r="A16" s="13" t="s">
        <v>30</v>
      </c>
      <c r="B16" s="1" t="s">
        <v>76</v>
      </c>
      <c r="C16" s="39" t="s">
        <v>77</v>
      </c>
      <c r="D16" s="14">
        <v>310</v>
      </c>
      <c r="E16" s="40">
        <v>25</v>
      </c>
      <c r="F16" s="14">
        <v>300</v>
      </c>
      <c r="G16" s="40">
        <v>25</v>
      </c>
      <c r="H16" s="14">
        <v>288</v>
      </c>
      <c r="I16" s="40">
        <v>25</v>
      </c>
      <c r="J16" s="14">
        <v>316</v>
      </c>
      <c r="K16" s="40">
        <v>25</v>
      </c>
      <c r="L16" s="14">
        <v>255</v>
      </c>
      <c r="M16" s="40">
        <v>25</v>
      </c>
      <c r="N16" s="14">
        <v>284</v>
      </c>
      <c r="O16" s="40">
        <v>25</v>
      </c>
      <c r="P16" s="14">
        <v>194</v>
      </c>
      <c r="Q16" s="42">
        <v>19</v>
      </c>
      <c r="R16" s="14">
        <v>178</v>
      </c>
      <c r="S16" s="42">
        <v>17</v>
      </c>
      <c r="T16" s="14">
        <v>224</v>
      </c>
      <c r="U16" s="42">
        <v>22</v>
      </c>
    </row>
    <row r="17" spans="1:21" s="12" customFormat="1" ht="17.399999999999999" customHeight="1" x14ac:dyDescent="0.3">
      <c r="A17" s="73" t="s">
        <v>35</v>
      </c>
      <c r="B17" s="73"/>
      <c r="C17" s="73"/>
      <c r="D17" s="73"/>
      <c r="E17" s="5">
        <f>E9+E10+E11+E12+E13+E14+E15+E16</f>
        <v>65</v>
      </c>
      <c r="F17" s="5"/>
      <c r="G17" s="5">
        <f>G9+G10+G11+G12+G13+G14+G15+G16</f>
        <v>65</v>
      </c>
      <c r="H17" s="5"/>
      <c r="I17" s="5">
        <f>I9+I10+I11+I12+I13+I14+I15+I16</f>
        <v>62</v>
      </c>
      <c r="J17" s="5"/>
      <c r="K17" s="5">
        <f>K9+K10+K11+K12+K13+K14+K15+K16</f>
        <v>61</v>
      </c>
      <c r="L17" s="5"/>
      <c r="M17" s="5">
        <f>M9+M10+M11+M12+M13+M14+M15+M16</f>
        <v>62</v>
      </c>
      <c r="N17" s="5"/>
      <c r="O17" s="5">
        <f>O9+O10+O11+O12+O13+O14+O15+O16</f>
        <v>64</v>
      </c>
      <c r="P17" s="5"/>
      <c r="Q17" s="5">
        <f>Q9+Q10+Q11+Q12+Q13+Q14+Q15+Q16</f>
        <v>53</v>
      </c>
      <c r="R17" s="5"/>
      <c r="S17" s="5">
        <f>S9+S10+S11+S12+S13+S14+S15+S16</f>
        <v>50</v>
      </c>
      <c r="T17" s="5"/>
      <c r="U17" s="5">
        <f>U9+U10+U11+U12+U13+U14+U15+U16</f>
        <v>57</v>
      </c>
    </row>
    <row r="18" spans="1:21" s="12" customFormat="1" ht="15.6" x14ac:dyDescent="0.3">
      <c r="A18" s="73" t="s">
        <v>0</v>
      </c>
      <c r="B18" s="73"/>
      <c r="C18" s="73"/>
      <c r="D18" s="73"/>
      <c r="E18" s="5">
        <v>1</v>
      </c>
      <c r="F18" s="5"/>
      <c r="G18" s="5">
        <v>2</v>
      </c>
      <c r="H18" s="5"/>
      <c r="I18" s="5">
        <v>4</v>
      </c>
      <c r="J18" s="5"/>
      <c r="K18" s="5">
        <v>6</v>
      </c>
      <c r="L18" s="5"/>
      <c r="M18" s="5">
        <v>5</v>
      </c>
      <c r="N18" s="5"/>
      <c r="O18" s="5">
        <v>3</v>
      </c>
      <c r="P18" s="5"/>
      <c r="Q18" s="5">
        <v>8</v>
      </c>
      <c r="R18" s="5"/>
      <c r="S18" s="5">
        <v>9</v>
      </c>
      <c r="T18" s="5"/>
      <c r="U18" s="5">
        <v>7</v>
      </c>
    </row>
    <row r="19" spans="1:21" hidden="1" x14ac:dyDescent="0.3"/>
    <row r="21" spans="1:21" ht="35.4" customHeight="1" x14ac:dyDescent="0.3">
      <c r="B21" s="43"/>
      <c r="C21" s="71" t="s">
        <v>90</v>
      </c>
      <c r="D21" s="72"/>
      <c r="E21" s="72"/>
      <c r="F21" s="72"/>
      <c r="G21" s="72"/>
      <c r="H21" s="72"/>
      <c r="I21" s="43"/>
      <c r="J21" s="43"/>
      <c r="K21" s="43"/>
      <c r="L21" s="38" t="s">
        <v>80</v>
      </c>
      <c r="M21" s="44"/>
    </row>
    <row r="22" spans="1:21" hidden="1" x14ac:dyDescent="0.3"/>
    <row r="23" spans="1:21" ht="51" customHeight="1" x14ac:dyDescent="0.3">
      <c r="A23" s="38"/>
      <c r="B23" s="43"/>
      <c r="C23" s="71" t="s">
        <v>91</v>
      </c>
      <c r="D23" s="72"/>
      <c r="E23" s="72"/>
      <c r="F23" s="72"/>
      <c r="G23" s="72"/>
      <c r="H23" s="72"/>
      <c r="I23" s="72"/>
      <c r="J23" s="72"/>
      <c r="K23" s="38"/>
      <c r="L23" s="38" t="s">
        <v>43</v>
      </c>
    </row>
  </sheetData>
  <mergeCells count="17">
    <mergeCell ref="T7:U7"/>
    <mergeCell ref="A17:D17"/>
    <mergeCell ref="A18:D18"/>
    <mergeCell ref="A7:A8"/>
    <mergeCell ref="B7:B8"/>
    <mergeCell ref="C7:C8"/>
    <mergeCell ref="D7:E7"/>
    <mergeCell ref="F7:G7"/>
    <mergeCell ref="H7:I7"/>
    <mergeCell ref="J7:K7"/>
    <mergeCell ref="L7:M7"/>
    <mergeCell ref="B5:S5"/>
    <mergeCell ref="N7:O7"/>
    <mergeCell ref="P7:Q7"/>
    <mergeCell ref="R7:S7"/>
    <mergeCell ref="C23:J23"/>
    <mergeCell ref="C21:H21"/>
  </mergeCells>
  <pageMargins left="0" right="0" top="0" bottom="0" header="0" footer="0"/>
  <pageSetup paperSize="9" scale="70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 проектов</vt:lpstr>
      <vt:lpstr>оценка </vt:lpstr>
      <vt:lpstr>'оценка '!Заголовки_для_печати</vt:lpstr>
      <vt:lpstr>'перечень проектов'!Заголовки_для_печати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ARM-6</dc:creator>
  <cp:lastModifiedBy>User</cp:lastModifiedBy>
  <cp:lastPrinted>2024-04-18T06:21:24Z</cp:lastPrinted>
  <dcterms:created xsi:type="dcterms:W3CDTF">2021-08-18T07:16:12Z</dcterms:created>
  <dcterms:modified xsi:type="dcterms:W3CDTF">2024-04-22T13:49:03Z</dcterms:modified>
</cp:coreProperties>
</file>